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YECTO DE GRADO\"/>
    </mc:Choice>
  </mc:AlternateContent>
  <bookViews>
    <workbookView xWindow="0" yWindow="0" windowWidth="20490" windowHeight="7755" firstSheet="1" activeTab="1"/>
  </bookViews>
  <sheets>
    <sheet name="Resultados digitados" sheetId="4" state="hidden" r:id="rId1"/>
    <sheet name="Demográficas" sheetId="7" r:id="rId2"/>
    <sheet name="Consolidado" sheetId="6" r:id="rId3"/>
    <sheet name="Agregado para pruebas" sheetId="1" r:id="rId4"/>
    <sheet name="Pruebas de significacion" sheetId="2" r:id="rId5"/>
    <sheet name="Asociaciones" sheetId="3" r:id="rId6"/>
    <sheet name="Resultados digitados 2" sheetId="5" state="hidden" r:id="rId7"/>
    <sheet name="Calificación índice" sheetId="8" r:id="rId8"/>
  </sheets>
  <externalReferences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AI12" i="8" l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AI24" i="8" s="1"/>
  <c r="AI25" i="8" s="1"/>
  <c r="AI26" i="8" s="1"/>
  <c r="AI27" i="8" s="1"/>
  <c r="AI28" i="8" s="1"/>
  <c r="AI29" i="8" s="1"/>
  <c r="AI30" i="8" s="1"/>
  <c r="AI31" i="8" s="1"/>
  <c r="AI32" i="8" s="1"/>
  <c r="AI33" i="8" s="1"/>
  <c r="AI34" i="8" s="1"/>
  <c r="AI35" i="8" s="1"/>
  <c r="AI36" i="8" s="1"/>
  <c r="AI37" i="8" s="1"/>
  <c r="AI38" i="8" s="1"/>
  <c r="AI39" i="8" s="1"/>
  <c r="AI40" i="8" s="1"/>
  <c r="AI41" i="8" s="1"/>
  <c r="AI42" i="8" s="1"/>
  <c r="AI43" i="8" s="1"/>
  <c r="AI44" i="8" s="1"/>
  <c r="AI45" i="8" s="1"/>
  <c r="AI46" i="8" s="1"/>
  <c r="AI47" i="8" s="1"/>
  <c r="AI48" i="8" s="1"/>
  <c r="AI49" i="8" s="1"/>
  <c r="AI50" i="8" s="1"/>
  <c r="AI51" i="8" s="1"/>
  <c r="AI52" i="8" s="1"/>
  <c r="AJ7" i="8"/>
  <c r="AJ6" i="8"/>
  <c r="AJ13" i="8" s="1"/>
  <c r="AK13" i="8" s="1"/>
  <c r="AJ5" i="8"/>
  <c r="AG5" i="8"/>
  <c r="AD10" i="8"/>
  <c r="AD9" i="8"/>
  <c r="AD8" i="8"/>
  <c r="AD7" i="8"/>
  <c r="AD6" i="8"/>
  <c r="AD5" i="8"/>
  <c r="AA21" i="8"/>
  <c r="AA20" i="8"/>
  <c r="AA19" i="8"/>
  <c r="AA18" i="8"/>
  <c r="AA17" i="8"/>
  <c r="AA16" i="8"/>
  <c r="AA15" i="8"/>
  <c r="AA13" i="8"/>
  <c r="AA12" i="8"/>
  <c r="AA11" i="8"/>
  <c r="AA10" i="8"/>
  <c r="AA9" i="8"/>
  <c r="AA8" i="8"/>
  <c r="AA7" i="8"/>
  <c r="AA6" i="8"/>
  <c r="AA5" i="8"/>
  <c r="V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2" i="8"/>
  <c r="Q49" i="8"/>
  <c r="R49" i="8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F3" i="6"/>
  <c r="E3" i="6"/>
  <c r="D3" i="6"/>
  <c r="C3" i="6"/>
  <c r="G3" i="6"/>
  <c r="B4" i="6"/>
  <c r="B5" i="6"/>
  <c r="H5" i="6" s="1"/>
  <c r="I5" i="6" s="1"/>
  <c r="B6" i="6"/>
  <c r="B7" i="6"/>
  <c r="H7" i="6" s="1"/>
  <c r="I7" i="6" s="1"/>
  <c r="B8" i="6"/>
  <c r="B9" i="6"/>
  <c r="H9" i="6" s="1"/>
  <c r="I9" i="6" s="1"/>
  <c r="B10" i="6"/>
  <c r="B11" i="6"/>
  <c r="H11" i="6" s="1"/>
  <c r="I11" i="6" s="1"/>
  <c r="B12" i="6"/>
  <c r="B13" i="6"/>
  <c r="H13" i="6" s="1"/>
  <c r="I13" i="6" s="1"/>
  <c r="B14" i="6"/>
  <c r="B15" i="6"/>
  <c r="H15" i="6" s="1"/>
  <c r="I15" i="6" s="1"/>
  <c r="B16" i="6"/>
  <c r="B17" i="6"/>
  <c r="H17" i="6" s="1"/>
  <c r="I17" i="6" s="1"/>
  <c r="B18" i="6"/>
  <c r="B3" i="6"/>
  <c r="H3" i="6" s="1"/>
  <c r="I3" i="6" s="1"/>
  <c r="AA22" i="8"/>
  <c r="AG7" i="8"/>
  <c r="AG6" i="8"/>
  <c r="AA23" i="8"/>
  <c r="AG9" i="8" l="1"/>
  <c r="H16" i="6"/>
  <c r="I16" i="6" s="1"/>
  <c r="H12" i="6"/>
  <c r="I12" i="6" s="1"/>
  <c r="H8" i="6"/>
  <c r="I8" i="6" s="1"/>
  <c r="H4" i="6"/>
  <c r="I4" i="6" s="1"/>
  <c r="AJ52" i="8"/>
  <c r="AK52" i="8" s="1"/>
  <c r="AJ50" i="8"/>
  <c r="AK50" i="8" s="1"/>
  <c r="AJ48" i="8"/>
  <c r="AK48" i="8" s="1"/>
  <c r="AJ46" i="8"/>
  <c r="AK46" i="8" s="1"/>
  <c r="AJ44" i="8"/>
  <c r="AK44" i="8" s="1"/>
  <c r="AJ42" i="8"/>
  <c r="AK42" i="8" s="1"/>
  <c r="AJ40" i="8"/>
  <c r="AK40" i="8" s="1"/>
  <c r="AJ38" i="8"/>
  <c r="AK38" i="8" s="1"/>
  <c r="AJ36" i="8"/>
  <c r="AK36" i="8" s="1"/>
  <c r="AJ34" i="8"/>
  <c r="AK34" i="8" s="1"/>
  <c r="AJ32" i="8"/>
  <c r="AK32" i="8" s="1"/>
  <c r="AJ30" i="8"/>
  <c r="AK30" i="8" s="1"/>
  <c r="AJ28" i="8"/>
  <c r="AK28" i="8" s="1"/>
  <c r="AJ26" i="8"/>
  <c r="AK26" i="8" s="1"/>
  <c r="AJ24" i="8"/>
  <c r="AK24" i="8" s="1"/>
  <c r="AJ22" i="8"/>
  <c r="AK22" i="8" s="1"/>
  <c r="AJ20" i="8"/>
  <c r="AK20" i="8" s="1"/>
  <c r="AJ18" i="8"/>
  <c r="AK18" i="8" s="1"/>
  <c r="AJ16" i="8"/>
  <c r="AK16" i="8" s="1"/>
  <c r="AJ14" i="8"/>
  <c r="AK14" i="8" s="1"/>
  <c r="AJ12" i="8"/>
  <c r="AK12" i="8" s="1"/>
  <c r="AJ11" i="8"/>
  <c r="AJ51" i="8"/>
  <c r="AK51" i="8" s="1"/>
  <c r="AJ49" i="8"/>
  <c r="AK49" i="8" s="1"/>
  <c r="AJ47" i="8"/>
  <c r="AK47" i="8" s="1"/>
  <c r="AJ45" i="8"/>
  <c r="AK45" i="8" s="1"/>
  <c r="AJ43" i="8"/>
  <c r="AK43" i="8" s="1"/>
  <c r="AJ41" i="8"/>
  <c r="AK41" i="8" s="1"/>
  <c r="AJ39" i="8"/>
  <c r="AK39" i="8" s="1"/>
  <c r="AJ37" i="8"/>
  <c r="AK37" i="8" s="1"/>
  <c r="AJ35" i="8"/>
  <c r="AK35" i="8" s="1"/>
  <c r="AJ33" i="8"/>
  <c r="AK33" i="8" s="1"/>
  <c r="AJ31" i="8"/>
  <c r="AK31" i="8" s="1"/>
  <c r="AJ29" i="8"/>
  <c r="AK29" i="8" s="1"/>
  <c r="AJ27" i="8"/>
  <c r="AK27" i="8" s="1"/>
  <c r="AJ25" i="8"/>
  <c r="AK25" i="8" s="1"/>
  <c r="AJ23" i="8"/>
  <c r="AK23" i="8" s="1"/>
  <c r="AJ21" i="8"/>
  <c r="AK21" i="8" s="1"/>
  <c r="AJ19" i="8"/>
  <c r="AK19" i="8" s="1"/>
  <c r="AJ17" i="8"/>
  <c r="AK17" i="8" s="1"/>
  <c r="AJ15" i="8"/>
  <c r="AK15" i="8" s="1"/>
  <c r="AA14" i="8"/>
  <c r="P3" i="6"/>
  <c r="O3" i="6"/>
  <c r="L15" i="6"/>
  <c r="L11" i="6"/>
  <c r="L7" i="6"/>
  <c r="N17" i="6"/>
  <c r="N13" i="6"/>
  <c r="N9" i="6"/>
  <c r="N5" i="6"/>
  <c r="O16" i="6"/>
  <c r="O8" i="6"/>
  <c r="P15" i="6"/>
  <c r="P11" i="6"/>
  <c r="P7" i="6"/>
  <c r="L3" i="6"/>
  <c r="M17" i="6"/>
  <c r="R17" i="6" s="1"/>
  <c r="M13" i="6"/>
  <c r="R13" i="6" s="1"/>
  <c r="M9" i="6"/>
  <c r="R9" i="6" s="1"/>
  <c r="M5" i="6"/>
  <c r="R5" i="6" s="1"/>
  <c r="N16" i="6"/>
  <c r="S16" i="6" s="1"/>
  <c r="N8" i="6"/>
  <c r="S8" i="6" s="1"/>
  <c r="O15" i="6"/>
  <c r="O11" i="6"/>
  <c r="O7" i="6"/>
  <c r="M3" i="6"/>
  <c r="R3" i="6" s="1"/>
  <c r="L17" i="6"/>
  <c r="L13" i="6"/>
  <c r="L9" i="6"/>
  <c r="L5" i="6"/>
  <c r="M16" i="6"/>
  <c r="R16" i="6" s="1"/>
  <c r="M8" i="6"/>
  <c r="R8" i="6" s="1"/>
  <c r="N15" i="6"/>
  <c r="S15" i="6" s="1"/>
  <c r="N11" i="6"/>
  <c r="S11" i="6" s="1"/>
  <c r="N7" i="6"/>
  <c r="S7" i="6" s="1"/>
  <c r="P17" i="6"/>
  <c r="P13" i="6"/>
  <c r="P9" i="6"/>
  <c r="P5" i="6"/>
  <c r="N3" i="6"/>
  <c r="L16" i="6"/>
  <c r="L8" i="6"/>
  <c r="M15" i="6"/>
  <c r="R15" i="6" s="1"/>
  <c r="M11" i="6"/>
  <c r="R11" i="6" s="1"/>
  <c r="M7" i="6"/>
  <c r="R7" i="6" s="1"/>
  <c r="O17" i="6"/>
  <c r="O13" i="6"/>
  <c r="O9" i="6"/>
  <c r="O5" i="6"/>
  <c r="P16" i="6"/>
  <c r="P12" i="6"/>
  <c r="P8" i="6"/>
  <c r="P4" i="6"/>
  <c r="H18" i="6"/>
  <c r="I18" i="6" s="1"/>
  <c r="P18" i="6" s="1"/>
  <c r="H14" i="6"/>
  <c r="I14" i="6" s="1"/>
  <c r="P14" i="6" s="1"/>
  <c r="H10" i="6"/>
  <c r="I10" i="6" s="1"/>
  <c r="P10" i="6" s="1"/>
  <c r="H6" i="6"/>
  <c r="I6" i="6" s="1"/>
  <c r="P6" i="6" s="1"/>
  <c r="K3" i="6"/>
  <c r="K15" i="6"/>
  <c r="Q15" i="6" s="1"/>
  <c r="K11" i="6"/>
  <c r="Q11" i="6" s="1"/>
  <c r="K7" i="6"/>
  <c r="Q7" i="6" s="1"/>
  <c r="K17" i="6"/>
  <c r="Q17" i="6" s="1"/>
  <c r="K13" i="6"/>
  <c r="Q13" i="6" s="1"/>
  <c r="K9" i="6"/>
  <c r="Q9" i="6" s="1"/>
  <c r="K5" i="6"/>
  <c r="Q5" i="6" s="1"/>
  <c r="M18" i="6"/>
  <c r="R18" i="6" s="1"/>
  <c r="K16" i="6"/>
  <c r="K12" i="6"/>
  <c r="K8" i="6"/>
  <c r="Q8" i="6" s="1"/>
  <c r="M6" i="6"/>
  <c r="R6" i="6" s="1"/>
  <c r="K4" i="6"/>
  <c r="AJ10" i="8" l="1"/>
  <c r="AJ8" i="8"/>
  <c r="AJ9" i="8"/>
  <c r="AK11" i="8"/>
  <c r="M10" i="6"/>
  <c r="R10" i="6" s="1"/>
  <c r="Q16" i="6"/>
  <c r="O10" i="6"/>
  <c r="L4" i="6"/>
  <c r="L12" i="6"/>
  <c r="S3" i="6"/>
  <c r="M4" i="6"/>
  <c r="R4" i="6" s="1"/>
  <c r="M12" i="6"/>
  <c r="R12" i="6" s="1"/>
  <c r="N4" i="6"/>
  <c r="N12" i="6"/>
  <c r="O4" i="6"/>
  <c r="O12" i="6"/>
  <c r="S5" i="6"/>
  <c r="S13" i="6"/>
  <c r="Q3" i="6"/>
  <c r="S9" i="6"/>
  <c r="N6" i="6"/>
  <c r="Q4" i="6"/>
  <c r="Q12" i="6"/>
  <c r="N10" i="6"/>
  <c r="S17" i="6"/>
  <c r="K14" i="6"/>
  <c r="L18" i="6"/>
  <c r="O18" i="6"/>
  <c r="L6" i="6"/>
  <c r="K6" i="6"/>
  <c r="O6" i="6"/>
  <c r="N14" i="6"/>
  <c r="L14" i="6"/>
  <c r="K18" i="6"/>
  <c r="M14" i="6"/>
  <c r="R14" i="6" s="1"/>
  <c r="L10" i="6"/>
  <c r="K10" i="6"/>
  <c r="Q10" i="6" s="1"/>
  <c r="O14" i="6"/>
  <c r="N18" i="6"/>
  <c r="S18" i="6" s="1"/>
  <c r="S4" i="6" l="1"/>
  <c r="S10" i="6"/>
  <c r="S12" i="6"/>
  <c r="Q18" i="6"/>
  <c r="Q6" i="6"/>
  <c r="Q14" i="6"/>
  <c r="S6" i="6"/>
  <c r="S14" i="6"/>
</calcChain>
</file>

<file path=xl/sharedStrings.xml><?xml version="1.0" encoding="utf-8"?>
<sst xmlns="http://schemas.openxmlformats.org/spreadsheetml/2006/main" count="1928" uniqueCount="251">
  <si>
    <t>Mi edad es:</t>
  </si>
  <si>
    <t>Soy:</t>
  </si>
  <si>
    <t>Mi filiación religiosa es (marque solo una opción)</t>
  </si>
  <si>
    <t xml:space="preserve">1. A las parejas de hombres homosexuales debería permitírseles adoptar hijos como a las parejas heterosexuales </t>
  </si>
  <si>
    <t>2. Pienso que los hombres homosexuales son repugnantes</t>
  </si>
  <si>
    <t>3. A los hombres homosexuales no debería permitírseles enseñar en los colegios</t>
  </si>
  <si>
    <t>4. La homosexualidad masculina es una perversión</t>
  </si>
  <si>
    <t xml:space="preserve">5. La homosexualidad masculina es una expresión natural de la sexualidad masculina </t>
  </si>
  <si>
    <t>6. Si un hombre tiene sentimientos homosexuales, debería hacer todo lo posible para superarlos</t>
  </si>
  <si>
    <t xml:space="preserve">7. Si supiera que mi hijo es homosexual yo no estaría deprimido/a </t>
  </si>
  <si>
    <t xml:space="preserve">8. El sexo entre dos hombres no es natural </t>
  </si>
  <si>
    <t>9. La idea del matrimonio homosexual me parece ridícula</t>
  </si>
  <si>
    <t xml:space="preserve">10. La homosexualidad masculina es un tipo diferente de opción de vida que no debería ser condenada </t>
  </si>
  <si>
    <t>11. Los homosexuales son considerados ciudadanos de segunda categoría.</t>
  </si>
  <si>
    <t>12. La homosexualidad de una mujer no debería ser una causa de discriminación</t>
  </si>
  <si>
    <t>13. Por ser homosexual debería ser discriminado por mis compañeros del colegio.</t>
  </si>
  <si>
    <t>14. Las instituciones educativas y la familia deberían apoyar  y no discriminar a los hombres y mujeres homosexuales.</t>
  </si>
  <si>
    <t>15. La homosexualidad femenina es una amenaza para muchas de nuestras instituciones sociales básicas como la familia  y el colegio.</t>
  </si>
  <si>
    <t>16. La homosexualidad es una forma inferior de sexualidad</t>
  </si>
  <si>
    <t>Resumen.</t>
  </si>
  <si>
    <t>Casos</t>
  </si>
  <si>
    <t>Válido</t>
  </si>
  <si>
    <t>Perdidos</t>
  </si>
  <si>
    <t>Total</t>
  </si>
  <si>
    <t>N</t>
  </si>
  <si>
    <t>Porcentaje</t>
  </si>
  <si>
    <t>edad * Puede adoptar</t>
  </si>
  <si>
    <t>edad * Es repugnante</t>
  </si>
  <si>
    <t>edad * No deben enseñar</t>
  </si>
  <si>
    <t>edad * Es perversion</t>
  </si>
  <si>
    <t>edad * Expresión natural</t>
  </si>
  <si>
    <t>edad * Superar sentimientos</t>
  </si>
  <si>
    <t>edad * No deprime hijo</t>
  </si>
  <si>
    <t>edad * No es natural</t>
  </si>
  <si>
    <t>edad * Matrimonio ridículo</t>
  </si>
  <si>
    <t>edad * Opción diferente</t>
  </si>
  <si>
    <t>edad * Segunda categoria</t>
  </si>
  <si>
    <t>edad * lesbianas no discriminadas</t>
  </si>
  <si>
    <t>edad * debe ser discriminado</t>
  </si>
  <si>
    <t>edad * Instituciones deben apoyar</t>
  </si>
  <si>
    <t>edad * Lesbianas amenaza</t>
  </si>
  <si>
    <t>edad * Forma inferior</t>
  </si>
  <si>
    <t>sexo * Puede adoptar</t>
  </si>
  <si>
    <t>sexo * Es repugnante</t>
  </si>
  <si>
    <t>sexo * No deben enseñar</t>
  </si>
  <si>
    <t>sexo * Es perversion</t>
  </si>
  <si>
    <t>sexo * Expresión natural</t>
  </si>
  <si>
    <t>sexo * Superar sentimientos</t>
  </si>
  <si>
    <t>sexo * No deprime hijo</t>
  </si>
  <si>
    <t>sexo * No es natural</t>
  </si>
  <si>
    <t>sexo * Matrimonio ridículo</t>
  </si>
  <si>
    <t>sexo * Opción diferente</t>
  </si>
  <si>
    <t>sexo * Segunda categoria</t>
  </si>
  <si>
    <t>sexo * lesbianas no discriminadas</t>
  </si>
  <si>
    <t>sexo * debe ser discriminado</t>
  </si>
  <si>
    <t>sexo * Instituciones deben apoyar</t>
  </si>
  <si>
    <t>sexo * Lesbianas amenaza</t>
  </si>
  <si>
    <t>sexo * Forma inferior</t>
  </si>
  <si>
    <t>filiacion * Puede adoptar</t>
  </si>
  <si>
    <t>filiacion * Es repugnante</t>
  </si>
  <si>
    <t>filiacion * No deben enseñar</t>
  </si>
  <si>
    <t>filiacion * Es perversion</t>
  </si>
  <si>
    <t>filiacion * Expresión natural</t>
  </si>
  <si>
    <t>filiacion * Superar sentimientos</t>
  </si>
  <si>
    <t>filiacion * No deprime hijo</t>
  </si>
  <si>
    <t>filiacion * No es natural</t>
  </si>
  <si>
    <t>filiacion * Matrimonio ridículo</t>
  </si>
  <si>
    <t>filiacion * Opción diferente</t>
  </si>
  <si>
    <t>filiacion * Segunda categoria</t>
  </si>
  <si>
    <t>filiacion * lesbianas no discriminadas</t>
  </si>
  <si>
    <t>filiacion * debe ser discriminado</t>
  </si>
  <si>
    <t>filiacion * Instituciones deben apoyar</t>
  </si>
  <si>
    <t>filiacion * Lesbianas amenaza</t>
  </si>
  <si>
    <t>filiacion * Forma inferior</t>
  </si>
  <si>
    <t>edad * Puede adoptar [recuento, esperado].</t>
  </si>
  <si>
    <t>Puede adoptar</t>
  </si>
  <si>
    <t>edad</t>
  </si>
  <si>
    <t>En desacuerdo o indeciso</t>
  </si>
  <si>
    <t>De acuerdo</t>
  </si>
  <si>
    <t>Menor de 45</t>
  </si>
  <si>
    <t>De 45 o más</t>
  </si>
  <si>
    <t>Pruebas Chi-cuadrado.</t>
  </si>
  <si>
    <t>Estadístico</t>
  </si>
  <si>
    <t>Valor</t>
  </si>
  <si>
    <t>df</t>
  </si>
  <si>
    <t>Sig. Asint. (2-colas)</t>
  </si>
  <si>
    <t>Sig. Exact.(2-tailed)</t>
  </si>
  <si>
    <t>Sig. Exact.(1-tailed)</t>
  </si>
  <si>
    <t>Chi-cuadrado de Pearson</t>
  </si>
  <si>
    <t>Razón de Semejanza</t>
  </si>
  <si>
    <t>Prueba exacta de Fisher</t>
  </si>
  <si>
    <t>Corrección de continuidad</t>
  </si>
  <si>
    <t>Asociación Lineal-by-Lineal</t>
  </si>
  <si>
    <t>N de casos válidos</t>
  </si>
  <si>
    <t>Medidas simétricas.</t>
  </si>
  <si>
    <t>Categoría</t>
  </si>
  <si>
    <t>Err. Est. Asint.</t>
  </si>
  <si>
    <t>T Aproxim.</t>
  </si>
  <si>
    <t>Sign. Aproxim.</t>
  </si>
  <si>
    <t>Nominal según Nominal</t>
  </si>
  <si>
    <t>Phi</t>
  </si>
  <si>
    <t>V de Cramer</t>
  </si>
  <si>
    <t>edad * Es repugnante [recuento, esperado].</t>
  </si>
  <si>
    <t>Es repugnante</t>
  </si>
  <si>
    <t>edad * No deben enseñar [recuento, esperado].</t>
  </si>
  <si>
    <t>No deben enseñar</t>
  </si>
  <si>
    <t>edad * Es perversion [recuento, esperado].</t>
  </si>
  <si>
    <t>Es perversion</t>
  </si>
  <si>
    <t>edad * Expresión natural [recuento, esperado].</t>
  </si>
  <si>
    <t>Expresión natural</t>
  </si>
  <si>
    <t>edad * Superar sentimientos [recuento, esperado].</t>
  </si>
  <si>
    <t>Superar sentimientos</t>
  </si>
  <si>
    <t>edad * No deprime hijo [recuento, esperado].</t>
  </si>
  <si>
    <t>No deprime hijo</t>
  </si>
  <si>
    <t>edad * No es natural [recuento, esperado].</t>
  </si>
  <si>
    <t>No es natural</t>
  </si>
  <si>
    <t>edad * Matrimonio ridículo [recuento, esperado].</t>
  </si>
  <si>
    <t>Matrimonio ridículo</t>
  </si>
  <si>
    <t>edad * Opción diferente [recuento, esperado].</t>
  </si>
  <si>
    <t>Opción diferente</t>
  </si>
  <si>
    <t>edad * Segunda categoria [recuento, esperado].</t>
  </si>
  <si>
    <t>Segunda categoria</t>
  </si>
  <si>
    <t>edad * lesbianas no discriminadas [recuento, esperado].</t>
  </si>
  <si>
    <t>lesbianas no discriminadas</t>
  </si>
  <si>
    <t>edad * debe ser discriminado [recuento, esperado].</t>
  </si>
  <si>
    <t>debe ser discriminado</t>
  </si>
  <si>
    <t>edad * Instituciones deben apoyar [recuento, esperado].</t>
  </si>
  <si>
    <t>Instituciones deben apoyar</t>
  </si>
  <si>
    <t>edad * Lesbianas amenaza [recuento, esperado].</t>
  </si>
  <si>
    <t>Lesbianas amenaza</t>
  </si>
  <si>
    <t>edad * Forma inferior [recuento, esperado].</t>
  </si>
  <si>
    <t>Forma inferior</t>
  </si>
  <si>
    <t>sexo * Puede adoptar [recuento, esperado].</t>
  </si>
  <si>
    <t>sexo</t>
  </si>
  <si>
    <t>Hombre</t>
  </si>
  <si>
    <t>Mujer</t>
  </si>
  <si>
    <t>sexo * Es repugnante [recuento, esperado].</t>
  </si>
  <si>
    <t>sexo * No deben enseñar [recuento, esperado].</t>
  </si>
  <si>
    <t>sexo * Es perversion [recuento, esperado].</t>
  </si>
  <si>
    <t>sexo * Expresión natural [recuento, esperado].</t>
  </si>
  <si>
    <t>sexo * Superar sentimientos [recuento, esperado].</t>
  </si>
  <si>
    <t>sexo * No deprime hijo [recuento, esperado].</t>
  </si>
  <si>
    <t>sexo * No es natural [recuento, esperado].</t>
  </si>
  <si>
    <t>sexo * Matrimonio ridículo [recuento, esperado].</t>
  </si>
  <si>
    <t>sexo * Opción diferente [recuento, esperado].</t>
  </si>
  <si>
    <t>sexo * Segunda categoria [recuento, esperado].</t>
  </si>
  <si>
    <t>sexo * lesbianas no discriminadas [recuento, esperado].</t>
  </si>
  <si>
    <t>sexo * debe ser discriminado [recuento, esperado].</t>
  </si>
  <si>
    <t>sexo * Instituciones deben apoyar [recuento, esperado].</t>
  </si>
  <si>
    <t>sexo * Lesbianas amenaza [recuento, esperado].</t>
  </si>
  <si>
    <t>sexo * Forma inferior [recuento, esperado].</t>
  </si>
  <si>
    <t>filiacion * Puede adoptar [recuento, esperado].</t>
  </si>
  <si>
    <t>filiacion</t>
  </si>
  <si>
    <t>Con filiacion religiosa</t>
  </si>
  <si>
    <t>Sin filiación religiosa</t>
  </si>
  <si>
    <t>filiacion * Es repugnante [recuento, esperado].</t>
  </si>
  <si>
    <t>filiacion * No deben enseñar [recuento, esperado].</t>
  </si>
  <si>
    <t>filiacion * Es perversion [recuento, esperado].</t>
  </si>
  <si>
    <t>filiacion * Expresión natural [recuento, esperado].</t>
  </si>
  <si>
    <t>filiacion * Superar sentimientos [recuento, esperado].</t>
  </si>
  <si>
    <t>filiacion * No deprime hijo [recuento, esperado].</t>
  </si>
  <si>
    <t>filiacion * No es natural [recuento, esperado].</t>
  </si>
  <si>
    <t>filiacion * Matrimonio ridículo [recuento, esperado].</t>
  </si>
  <si>
    <t>filiacion * Opción diferente [recuento, esperado].</t>
  </si>
  <si>
    <t>filiacion * Segunda categoria [recuento, esperado].</t>
  </si>
  <si>
    <t>filiacion * lesbianas no discriminadas [recuento, esperado].</t>
  </si>
  <si>
    <t>filiacion * debe ser discriminado [recuento, esperado].</t>
  </si>
  <si>
    <t>filiacion * Instituciones deben apoyar [recuento, esperado].</t>
  </si>
  <si>
    <t>filiacion * Lesbianas amenaza [recuento, esperado].</t>
  </si>
  <si>
    <t>filiacion * Forma inferior [recuento, esperado].</t>
  </si>
  <si>
    <t>Encuesta</t>
  </si>
  <si>
    <t>Respuestas original</t>
  </si>
  <si>
    <t>Totalmente en desacuerdo</t>
  </si>
  <si>
    <t>En desacuerdo</t>
  </si>
  <si>
    <t>Ni de acuerdo ni en desacuerdo</t>
  </si>
  <si>
    <t>Totalmente de acuerdo</t>
  </si>
  <si>
    <t>Valores Validos</t>
  </si>
  <si>
    <t>AFIRMACIÓN</t>
  </si>
  <si>
    <t>RESULTADOS TOTALES (ABSOLUTO)</t>
  </si>
  <si>
    <t>RESULTADOS TOTALES CON INTENSIDAD (RELATIVO)</t>
  </si>
  <si>
    <t>RESULTADOS SIN INTENSIDAD</t>
  </si>
  <si>
    <t>MODA</t>
  </si>
  <si>
    <t>MINIGRAFICO</t>
  </si>
  <si>
    <t>FREQUENCIES</t>
  </si>
  <si>
    <t xml:space="preserve">        /VARIABLES= edad</t>
  </si>
  <si>
    <t xml:space="preserve">        /FORMAT=AVALUE TABLE.</t>
  </si>
  <si>
    <t>Etiqueta de Valor</t>
  </si>
  <si>
    <t>Frecuencia</t>
  </si>
  <si>
    <t>Porcentaje Válido</t>
  </si>
  <si>
    <t>Porcentaje Acumulado</t>
  </si>
  <si>
    <t>Media</t>
  </si>
  <si>
    <t>Desv Std</t>
  </si>
  <si>
    <t>Mínimo</t>
  </si>
  <si>
    <t>Máximo</t>
  </si>
  <si>
    <t xml:space="preserve">        /VARIABLES= edadcombianada</t>
  </si>
  <si>
    <t xml:space="preserve">        /FORMAT=AVALUE TABLE</t>
  </si>
  <si>
    <t xml:space="preserve">        /STATISTICS=NONE.</t>
  </si>
  <si>
    <t>Edad combinada</t>
  </si>
  <si>
    <t xml:space="preserve">        /VARIABLES= sexo filiacion</t>
  </si>
  <si>
    <t>filiacón religiosa</t>
  </si>
  <si>
    <t>Católico</t>
  </si>
  <si>
    <t>Cristiano</t>
  </si>
  <si>
    <t>Otro</t>
  </si>
  <si>
    <t>Sin filiación</t>
  </si>
  <si>
    <r>
      <t>2. Pienso que los hombres homosexuales</t>
    </r>
    <r>
      <rPr>
        <b/>
        <sz val="11"/>
        <color theme="1"/>
        <rFont val="Calibri"/>
        <family val="2"/>
        <scheme val="minor"/>
      </rPr>
      <t xml:space="preserve"> NO</t>
    </r>
    <r>
      <rPr>
        <sz val="11"/>
        <color theme="1"/>
        <rFont val="Calibri"/>
        <family val="2"/>
        <scheme val="minor"/>
      </rPr>
      <t xml:space="preserve"> son repugnantes</t>
    </r>
  </si>
  <si>
    <r>
      <t xml:space="preserve">3. A los hombres homosexuales </t>
    </r>
    <r>
      <rPr>
        <b/>
        <sz val="11"/>
        <color theme="1"/>
        <rFont val="Calibri"/>
        <family val="2"/>
        <scheme val="minor"/>
      </rPr>
      <t xml:space="preserve">SI </t>
    </r>
    <r>
      <rPr>
        <sz val="11"/>
        <color theme="1"/>
        <rFont val="Calibri"/>
        <family val="2"/>
        <scheme val="minor"/>
      </rPr>
      <t>debería permitírseles enseñar en los colegios</t>
    </r>
  </si>
  <si>
    <r>
      <t xml:space="preserve">4. La homosexualidad masculina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es una perversión</t>
    </r>
  </si>
  <si>
    <r>
      <t xml:space="preserve">6. Si un hombre tiene sentimientos homosexuales,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debería hacer todo lo posible para superarlos</t>
    </r>
  </si>
  <si>
    <r>
      <t xml:space="preserve">8. El sexo entre dos hombres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es natural </t>
    </r>
  </si>
  <si>
    <r>
      <t xml:space="preserve">9. La idea del matrimonio homosexual </t>
    </r>
    <r>
      <rPr>
        <b/>
        <sz val="11"/>
        <color theme="1"/>
        <rFont val="Calibri"/>
        <family val="2"/>
        <scheme val="minor"/>
      </rPr>
      <t xml:space="preserve">NO </t>
    </r>
    <r>
      <rPr>
        <sz val="11"/>
        <color theme="1"/>
        <rFont val="Calibri"/>
        <family val="2"/>
        <scheme val="minor"/>
      </rPr>
      <t>me parece ridícula</t>
    </r>
  </si>
  <si>
    <r>
      <t xml:space="preserve">13. Por ser homosexual </t>
    </r>
    <r>
      <rPr>
        <b/>
        <sz val="11"/>
        <color theme="1"/>
        <rFont val="Calibri"/>
        <family val="2"/>
        <scheme val="minor"/>
      </rPr>
      <t xml:space="preserve">NO </t>
    </r>
    <r>
      <rPr>
        <sz val="11"/>
        <color theme="1"/>
        <rFont val="Calibri"/>
        <family val="2"/>
        <scheme val="minor"/>
      </rPr>
      <t>debería ser discriminado por mis compañeros del colegio.</t>
    </r>
  </si>
  <si>
    <r>
      <t xml:space="preserve">15. La homosexualidad femenina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es una amenaza para muchas de nuestras instituciones sociales básicas como la familia  y el colegio.</t>
    </r>
  </si>
  <si>
    <r>
      <t xml:space="preserve">16. La homosexualidad </t>
    </r>
    <r>
      <rPr>
        <b/>
        <sz val="11"/>
        <color theme="1"/>
        <rFont val="Calibri"/>
        <family val="2"/>
        <scheme val="minor"/>
      </rPr>
      <t xml:space="preserve">NO </t>
    </r>
    <r>
      <rPr>
        <sz val="11"/>
        <color theme="1"/>
        <rFont val="Calibri"/>
        <family val="2"/>
        <scheme val="minor"/>
      </rPr>
      <t>es una forma inferior de sexualidad</t>
    </r>
  </si>
  <si>
    <t>Factor de calificación</t>
  </si>
  <si>
    <t>Total calificación</t>
  </si>
  <si>
    <t>Descriptive Statistics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</si>
  <si>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</si>
  <si>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</si>
  <si>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</si>
  <si>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</si>
  <si>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</si>
  <si>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</si>
  <si>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</si>
  <si>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</si>
  <si>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</si>
  <si>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Maximum</t>
  </si>
  <si>
    <t>Minimum</t>
  </si>
  <si>
    <t>Sum</t>
  </si>
  <si>
    <t>Count</t>
  </si>
  <si>
    <t>Geometric Mean</t>
  </si>
  <si>
    <t>Harmonic Mean</t>
  </si>
  <si>
    <t>AAD</t>
  </si>
  <si>
    <t>MAD</t>
  </si>
  <si>
    <t>IQR</t>
  </si>
  <si>
    <t>Box Plot</t>
  </si>
  <si>
    <t>Min</t>
  </si>
  <si>
    <t>Q1-Min</t>
  </si>
  <si>
    <t>Med-Q1</t>
  </si>
  <si>
    <t>Q3-Med</t>
  </si>
  <si>
    <t>Max-Q3</t>
  </si>
  <si>
    <t>Shapiro-Wilk Test</t>
  </si>
  <si>
    <t>W</t>
  </si>
  <si>
    <t>p-value</t>
  </si>
  <si>
    <t>alpha</t>
  </si>
  <si>
    <t>normal</t>
  </si>
  <si>
    <t>Outliers and Missing Data</t>
  </si>
  <si>
    <t>mean</t>
  </si>
  <si>
    <t>stdev</t>
  </si>
  <si>
    <t># outliers</t>
  </si>
  <si>
    <t># blank</t>
  </si>
  <si>
    <t># non-num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</si>
</sst>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000000"/>
      <name val="Arial Unicode MS"/>
      <family val="2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FF"/>
      <name val="Arial"/>
      <family val="2"/>
    </font>
    <font>
      <sz val="10"/>
      <color rgb="FF000000"/>
      <name val="Arial Unicode M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2" borderId="1" applyNumberFormat="0" applyProtection="0">
      <alignment horizontal="justify" vertical="top"/>
    </xf>
  </cellStyleXfs>
  <cellXfs count="18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7" fillId="7" borderId="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right" vertical="center" wrapText="1"/>
    </xf>
    <xf numFmtId="0" fontId="7" fillId="7" borderId="12" xfId="0" applyFont="1" applyFill="1" applyBorder="1" applyAlignment="1">
      <alignment horizontal="right" vertical="center" wrapText="1"/>
    </xf>
    <xf numFmtId="0" fontId="8" fillId="6" borderId="9" xfId="0" applyFont="1" applyFill="1" applyBorder="1" applyAlignment="1">
      <alignment horizontal="right" vertical="center" wrapText="1"/>
    </xf>
    <xf numFmtId="10" fontId="8" fillId="6" borderId="11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right" vertical="center" wrapText="1"/>
    </xf>
    <xf numFmtId="10" fontId="8" fillId="6" borderId="12" xfId="0" applyNumberFormat="1" applyFont="1" applyFill="1" applyBorder="1" applyAlignment="1">
      <alignment horizontal="right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right" vertical="center" wrapText="1"/>
    </xf>
    <xf numFmtId="10" fontId="8" fillId="6" borderId="14" xfId="0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horizontal="right" vertical="center" wrapText="1"/>
    </xf>
    <xf numFmtId="10" fontId="8" fillId="6" borderId="15" xfId="0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right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horizontal="right" vertical="center" wrapText="1"/>
    </xf>
    <xf numFmtId="0" fontId="8" fillId="6" borderId="26" xfId="0" applyFont="1" applyFill="1" applyBorder="1" applyAlignment="1">
      <alignment horizontal="right" vertical="center" wrapText="1"/>
    </xf>
    <xf numFmtId="0" fontId="8" fillId="6" borderId="25" xfId="0" applyFont="1" applyFill="1" applyBorder="1" applyAlignment="1">
      <alignment horizontal="right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right" vertical="center" wrapText="1"/>
    </xf>
    <xf numFmtId="0" fontId="7" fillId="7" borderId="31" xfId="0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27" xfId="0" applyFont="1" applyFill="1" applyBorder="1" applyAlignment="1">
      <alignment horizontal="right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right" vertical="center" wrapText="1"/>
    </xf>
    <xf numFmtId="0" fontId="8" fillId="8" borderId="11" xfId="0" applyFont="1" applyFill="1" applyBorder="1" applyAlignment="1">
      <alignment horizontal="right"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10" fontId="0" fillId="11" borderId="38" xfId="1" applyNumberFormat="1" applyFont="1" applyFill="1" applyBorder="1" applyAlignment="1">
      <alignment horizontal="center" vertical="center" wrapText="1"/>
    </xf>
    <xf numFmtId="10" fontId="0" fillId="11" borderId="32" xfId="1" applyNumberFormat="1" applyFont="1" applyFill="1" applyBorder="1" applyAlignment="1">
      <alignment horizontal="center" vertical="center" wrapText="1"/>
    </xf>
    <xf numFmtId="10" fontId="0" fillId="11" borderId="39" xfId="1" applyNumberFormat="1" applyFont="1" applyFill="1" applyBorder="1" applyAlignment="1">
      <alignment horizontal="center" vertical="center" wrapText="1"/>
    </xf>
    <xf numFmtId="10" fontId="0" fillId="12" borderId="38" xfId="0" applyNumberFormat="1" applyFill="1" applyBorder="1" applyAlignment="1">
      <alignment horizontal="center" vertical="center" wrapText="1"/>
    </xf>
    <xf numFmtId="10" fontId="0" fillId="12" borderId="32" xfId="0" applyNumberFormat="1" applyFill="1" applyBorder="1" applyAlignment="1">
      <alignment horizontal="center" vertical="center" wrapText="1"/>
    </xf>
    <xf numFmtId="10" fontId="0" fillId="12" borderId="39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10" fontId="0" fillId="11" borderId="40" xfId="1" applyNumberFormat="1" applyFont="1" applyFill="1" applyBorder="1" applyAlignment="1">
      <alignment horizontal="center" vertical="center" wrapText="1"/>
    </xf>
    <xf numFmtId="10" fontId="0" fillId="11" borderId="41" xfId="1" applyNumberFormat="1" applyFont="1" applyFill="1" applyBorder="1" applyAlignment="1">
      <alignment horizontal="center" vertical="center" wrapText="1"/>
    </xf>
    <xf numFmtId="10" fontId="0" fillId="11" borderId="42" xfId="1" applyNumberFormat="1" applyFont="1" applyFill="1" applyBorder="1" applyAlignment="1">
      <alignment horizontal="center" vertical="center" wrapText="1"/>
    </xf>
    <xf numFmtId="10" fontId="0" fillId="12" borderId="40" xfId="0" applyNumberFormat="1" applyFill="1" applyBorder="1" applyAlignment="1">
      <alignment horizontal="center" vertical="center" wrapText="1"/>
    </xf>
    <xf numFmtId="10" fontId="0" fillId="12" borderId="41" xfId="0" applyNumberFormat="1" applyFill="1" applyBorder="1" applyAlignment="1">
      <alignment horizontal="center" vertical="center" wrapText="1"/>
    </xf>
    <xf numFmtId="10" fontId="0" fillId="12" borderId="42" xfId="0" applyNumberForma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10" fontId="0" fillId="11" borderId="47" xfId="1" applyNumberFormat="1" applyFont="1" applyFill="1" applyBorder="1" applyAlignment="1">
      <alignment horizontal="center" vertical="center" wrapText="1"/>
    </xf>
    <xf numFmtId="10" fontId="0" fillId="11" borderId="48" xfId="1" applyNumberFormat="1" applyFont="1" applyFill="1" applyBorder="1" applyAlignment="1">
      <alignment horizontal="center" vertical="center" wrapText="1"/>
    </xf>
    <xf numFmtId="10" fontId="0" fillId="11" borderId="49" xfId="1" applyNumberFormat="1" applyFont="1" applyFill="1" applyBorder="1" applyAlignment="1">
      <alignment horizontal="center" vertical="center" wrapText="1"/>
    </xf>
    <xf numFmtId="10" fontId="0" fillId="12" borderId="47" xfId="0" applyNumberFormat="1" applyFill="1" applyBorder="1" applyAlignment="1">
      <alignment horizontal="center" vertical="center" wrapText="1"/>
    </xf>
    <xf numFmtId="10" fontId="0" fillId="12" borderId="48" xfId="0" applyNumberFormat="1" applyFill="1" applyBorder="1" applyAlignment="1">
      <alignment horizontal="center" vertical="center" wrapText="1"/>
    </xf>
    <xf numFmtId="10" fontId="0" fillId="12" borderId="49" xfId="0" applyNumberForma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7" borderId="56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6" borderId="57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vertical="center" wrapText="1"/>
    </xf>
    <xf numFmtId="0" fontId="8" fillId="6" borderId="59" xfId="0" applyFont="1" applyFill="1" applyBorder="1" applyAlignment="1">
      <alignment horizontal="right" vertical="center" wrapText="1"/>
    </xf>
    <xf numFmtId="0" fontId="8" fillId="6" borderId="60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8" fillId="6" borderId="56" xfId="0" applyFont="1" applyFill="1" applyBorder="1" applyAlignment="1">
      <alignment horizontal="right" vertical="center" wrapText="1"/>
    </xf>
    <xf numFmtId="0" fontId="0" fillId="6" borderId="0" xfId="0" applyFill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6" borderId="26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7" fillId="6" borderId="62" xfId="0" applyFont="1" applyFill="1" applyBorder="1" applyAlignment="1">
      <alignment vertical="center" wrapText="1"/>
    </xf>
    <xf numFmtId="0" fontId="8" fillId="6" borderId="61" xfId="0" applyFont="1" applyFill="1" applyBorder="1" applyAlignment="1">
      <alignment vertical="center" wrapText="1"/>
    </xf>
    <xf numFmtId="0" fontId="8" fillId="6" borderId="63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57" xfId="0" applyFont="1" applyBorder="1" applyAlignment="1">
      <alignment horizontal="right" vertical="center" wrapText="1"/>
    </xf>
    <xf numFmtId="0" fontId="12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58" xfId="0" applyFont="1" applyBorder="1" applyAlignment="1">
      <alignment horizontal="right" vertical="center" wrapText="1"/>
    </xf>
    <xf numFmtId="0" fontId="12" fillId="0" borderId="59" xfId="0" applyFont="1" applyBorder="1" applyAlignment="1">
      <alignment horizontal="right" vertical="center" wrapText="1"/>
    </xf>
    <xf numFmtId="0" fontId="12" fillId="0" borderId="6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10" borderId="0" xfId="0" applyFill="1" applyAlignment="1">
      <alignment wrapText="1"/>
    </xf>
    <xf numFmtId="0" fontId="0" fillId="10" borderId="0" xfId="0" applyFill="1"/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64" xfId="0" applyBorder="1"/>
    <xf numFmtId="0" fontId="4" fillId="4" borderId="0" xfId="3"/>
    <xf numFmtId="0" fontId="4" fillId="3" borderId="0" xfId="2"/>
    <xf numFmtId="0" fontId="8" fillId="0" borderId="61" xfId="0" applyFont="1" applyBorder="1" applyAlignment="1">
      <alignment vertical="center"/>
    </xf>
    <xf numFmtId="0" fontId="0" fillId="0" borderId="61" xfId="0" applyBorder="1" applyAlignment="1"/>
    <xf numFmtId="0" fontId="11" fillId="0" borderId="5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59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0" fillId="6" borderId="61" xfId="0" applyFill="1" applyBorder="1" applyAlignment="1">
      <alignment horizontal="left" vertical="center"/>
    </xf>
    <xf numFmtId="0" fontId="0" fillId="0" borderId="61" xfId="0" applyBorder="1"/>
    <xf numFmtId="0" fontId="7" fillId="6" borderId="59" xfId="0" applyFont="1" applyFill="1" applyBorder="1" applyAlignment="1">
      <alignment horizontal="right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left" vertical="center"/>
    </xf>
    <xf numFmtId="0" fontId="0" fillId="9" borderId="35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6" borderId="16" xfId="0" applyFill="1" applyBorder="1" applyAlignment="1">
      <alignment horizontal="left" vertical="center"/>
    </xf>
    <xf numFmtId="0" fontId="0" fillId="0" borderId="16" xfId="0" applyBorder="1"/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</cellXfs>
  <cellStyles count="5">
    <cellStyle name="Énfasis1" xfId="2" builtinId="29"/>
    <cellStyle name="Énfasis2" xfId="3" builtinId="33"/>
    <cellStyle name="Entrada 2" xfId="4"/>
    <cellStyle name="Normal" xfId="0" builtinId="0"/>
    <cellStyle name="Porcentaje" xfId="1" builtinId="5"/>
  </cellStyles>
  <dxfs count="1">
    <dxf>
      <fill>
        <patternFill patternType="solid">
          <fgColor rgb="FFE6B8B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Box Plot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'Calificación índice'!$AC$6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</a:extLst>
          </c:spPr>
          <c:invertIfNegative val="0"/>
          <c:cat>
            <c:strRef>
              <c:f>'Calificación índice'!$AD$5</c:f>
              <c:strCache>
                <c:ptCount val="1"/>
                <c:pt idx="0">
                  <c:v>Total calificación</c:v>
                </c:pt>
              </c:strCache>
            </c:strRef>
          </c:cat>
          <c:val>
            <c:numRef>
              <c:f>'Calificación índice'!$AD$6</c:f>
              <c:numCache>
                <c:formatCode>General</c:formatCode>
                <c:ptCount val="1"/>
                <c:pt idx="0">
                  <c:v>41.25</c:v>
                </c:pt>
              </c:numCache>
            </c:numRef>
          </c:val>
        </c:ser>
        <c:ser>
          <c:idx val="1"/>
          <c:order val="1"/>
          <c:tx>
            <c:strRef>
              <c:f>'Calificación índice'!$AC$7</c:f>
              <c:strCache>
                <c:ptCount val="1"/>
                <c:pt idx="0">
                  <c:v>Q1-Min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</a:extLst>
          </c:spPr>
          <c:invertIfNegative val="0"/>
          <c:errBars>
            <c:errBarType val="minus"/>
            <c:errValType val="percentage"/>
            <c:noEndCap val="0"/>
            <c:val val="100"/>
          </c:errBars>
          <c:cat>
            <c:strRef>
              <c:f>'Calificación índice'!$AD$5</c:f>
              <c:strCache>
                <c:ptCount val="1"/>
                <c:pt idx="0">
                  <c:v>Total calificación</c:v>
                </c:pt>
              </c:strCache>
            </c:strRef>
          </c:cat>
          <c:val>
            <c:numRef>
              <c:f>'Calificación índice'!$AD$7</c:f>
              <c:numCache>
                <c:formatCode>General</c:formatCode>
                <c:ptCount val="1"/>
                <c:pt idx="0">
                  <c:v>18.125</c:v>
                </c:pt>
              </c:numCache>
            </c:numRef>
          </c:val>
        </c:ser>
        <c:ser>
          <c:idx val="2"/>
          <c:order val="2"/>
          <c:tx>
            <c:strRef>
              <c:f>'Calificación índice'!$AC$8</c:f>
              <c:strCache>
                <c:ptCount val="1"/>
                <c:pt idx="0">
                  <c:v>Med-Q1</c:v>
                </c:pt>
              </c:strCache>
            </c:strRef>
          </c:tx>
          <c:invertIfNegative val="0"/>
          <c:cat>
            <c:strRef>
              <c:f>'Calificación índice'!$AD$5</c:f>
              <c:strCache>
                <c:ptCount val="1"/>
                <c:pt idx="0">
                  <c:v>Total calificación</c:v>
                </c:pt>
              </c:strCache>
            </c:strRef>
          </c:cat>
          <c:val>
            <c:numRef>
              <c:f>'Calificación índice'!$AD$8</c:f>
              <c:numCache>
                <c:formatCode>General</c:formatCode>
                <c:ptCount val="1"/>
                <c:pt idx="0">
                  <c:v>9.375</c:v>
                </c:pt>
              </c:numCache>
            </c:numRef>
          </c:val>
        </c:ser>
        <c:ser>
          <c:idx val="3"/>
          <c:order val="3"/>
          <c:tx>
            <c:strRef>
              <c:f>'Calificación índice'!$AC$9</c:f>
              <c:strCache>
                <c:ptCount val="1"/>
                <c:pt idx="0">
                  <c:v>Q3-Med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'Calificación índice'!$AD$10</c:f>
                <c:numCache>
                  <c:formatCode>General</c:formatCode>
                  <c:ptCount val="1"/>
                  <c:pt idx="0">
                    <c:v>22.5</c:v>
                  </c:pt>
                </c:numCache>
              </c:numRef>
            </c:plus>
          </c:errBars>
          <c:cat>
            <c:strRef>
              <c:f>'Calificación índice'!$AD$5</c:f>
              <c:strCache>
                <c:ptCount val="1"/>
                <c:pt idx="0">
                  <c:v>Total calificación</c:v>
                </c:pt>
              </c:strCache>
            </c:strRef>
          </c:cat>
          <c:val>
            <c:numRef>
              <c:f>'Calificación índice'!$AD$9</c:f>
              <c:numCache>
                <c:formatCode>General</c:formatCode>
                <c:ptCount val="1"/>
                <c:pt idx="0">
                  <c:v>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300472"/>
        <c:axId val="180319992"/>
      </c:barChart>
      <c:catAx>
        <c:axId val="18030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319992"/>
        <c:crosses val="autoZero"/>
        <c:auto val="1"/>
        <c:lblAlgn val="ctr"/>
        <c:lblOffset val="100"/>
        <c:noMultiLvlLbl val="0"/>
      </c:catAx>
      <c:valAx>
        <c:axId val="180319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300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476249</xdr:colOff>
      <xdr:row>6</xdr:row>
      <xdr:rowOff>66676</xdr:rowOff>
    </xdr:from>
    <xdr:to>
      <xdr:col>31</xdr:col>
      <xdr:colOff>414336</xdr:colOff>
      <xdr:row>36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VANNI\Dropbox\2.%20EVALUACI&#211;N%20ACJ\Evaluaci&#243;n\RealStats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VANNI\Downloads\statplus\Addins\StatPlu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coxon Table"/>
      <sheetName val="Mann Table"/>
      <sheetName val="RSign Table"/>
      <sheetName val="Runs Table"/>
      <sheetName val="KS Table"/>
      <sheetName val="Lil Table"/>
      <sheetName val="SW Table"/>
      <sheetName val="Stud. Q Table"/>
      <sheetName val="Stud. Q Table 2"/>
      <sheetName val="Sp Rho Table"/>
      <sheetName val="Ken Tau Table"/>
      <sheetName val="Durbin Table"/>
      <sheetName val="RealStats"/>
    </sheetNames>
    <definedNames>
      <definedName name="MAD"/>
      <definedName name="SHAPIRO"/>
      <definedName name="SWTES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List"/>
      <sheetName val="FunctionList"/>
      <sheetName val="ShortCut"/>
      <sheetName val="Sign Rank Table"/>
      <sheetName val="Sign Rank Quartile"/>
      <sheetName val="MannW"/>
      <sheetName val="MannWRank"/>
      <sheetName val="Runs"/>
      <sheetName val="StatPlus"/>
    </sheetNames>
    <definedNames>
      <definedName name="IQ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workbookViewId="0">
      <selection activeCell="D52" sqref="D52"/>
    </sheetView>
  </sheetViews>
  <sheetFormatPr baseColWidth="10" defaultRowHeight="15" x14ac:dyDescent="0.25"/>
  <sheetData>
    <row r="1" spans="1:20" s="2" customFormat="1" x14ac:dyDescent="0.25">
      <c r="B1" s="151" t="s">
        <v>171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225" x14ac:dyDescent="0.25">
      <c r="A2" t="s">
        <v>170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1:20" x14ac:dyDescent="0.25">
      <c r="A3">
        <v>1</v>
      </c>
      <c r="B3">
        <v>37</v>
      </c>
      <c r="C3">
        <v>1</v>
      </c>
      <c r="D3">
        <v>1</v>
      </c>
      <c r="E3">
        <v>1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O3">
        <v>2</v>
      </c>
      <c r="P3">
        <v>4</v>
      </c>
      <c r="Q3">
        <v>2</v>
      </c>
      <c r="R3">
        <v>4</v>
      </c>
      <c r="S3">
        <v>2</v>
      </c>
      <c r="T3">
        <v>2</v>
      </c>
    </row>
    <row r="4" spans="1:20" x14ac:dyDescent="0.25">
      <c r="A4" s="2">
        <v>2</v>
      </c>
      <c r="B4">
        <v>38</v>
      </c>
      <c r="C4">
        <v>1</v>
      </c>
      <c r="D4">
        <v>4</v>
      </c>
      <c r="E4">
        <v>1</v>
      </c>
      <c r="F4">
        <v>3</v>
      </c>
      <c r="G4">
        <v>4</v>
      </c>
      <c r="H4">
        <v>3</v>
      </c>
      <c r="I4">
        <v>2</v>
      </c>
      <c r="J4">
        <v>4</v>
      </c>
      <c r="K4">
        <v>4</v>
      </c>
      <c r="L4">
        <v>5</v>
      </c>
      <c r="M4">
        <v>5</v>
      </c>
      <c r="N4">
        <v>1</v>
      </c>
      <c r="O4">
        <v>3</v>
      </c>
      <c r="P4">
        <v>5</v>
      </c>
      <c r="Q4">
        <v>1</v>
      </c>
      <c r="R4">
        <v>1</v>
      </c>
      <c r="S4">
        <v>1</v>
      </c>
      <c r="T4">
        <v>3</v>
      </c>
    </row>
    <row r="5" spans="1:20" x14ac:dyDescent="0.25">
      <c r="A5" s="2">
        <v>3</v>
      </c>
      <c r="B5">
        <v>50</v>
      </c>
      <c r="C5">
        <v>2</v>
      </c>
      <c r="D5">
        <v>1</v>
      </c>
      <c r="E5">
        <v>2</v>
      </c>
      <c r="F5">
        <v>2</v>
      </c>
      <c r="G5">
        <v>2</v>
      </c>
      <c r="H5">
        <v>2</v>
      </c>
      <c r="I5">
        <v>2</v>
      </c>
      <c r="J5">
        <v>3</v>
      </c>
      <c r="M5">
        <v>2</v>
      </c>
      <c r="N5">
        <v>4</v>
      </c>
      <c r="O5">
        <v>2</v>
      </c>
      <c r="P5">
        <v>4</v>
      </c>
      <c r="Q5">
        <v>2</v>
      </c>
      <c r="R5">
        <v>4</v>
      </c>
      <c r="S5">
        <v>4</v>
      </c>
      <c r="T5">
        <v>2</v>
      </c>
    </row>
    <row r="6" spans="1:20" x14ac:dyDescent="0.25">
      <c r="A6" s="2">
        <v>4</v>
      </c>
      <c r="B6">
        <v>52</v>
      </c>
      <c r="C6">
        <v>2</v>
      </c>
      <c r="D6">
        <v>4</v>
      </c>
      <c r="E6">
        <v>1</v>
      </c>
      <c r="F6">
        <v>1</v>
      </c>
      <c r="G6">
        <v>3</v>
      </c>
      <c r="H6">
        <v>2</v>
      </c>
      <c r="I6">
        <v>3</v>
      </c>
      <c r="J6">
        <v>1</v>
      </c>
      <c r="K6">
        <v>3</v>
      </c>
      <c r="L6">
        <v>3</v>
      </c>
      <c r="M6">
        <v>4</v>
      </c>
      <c r="N6">
        <v>3</v>
      </c>
      <c r="O6">
        <v>3</v>
      </c>
      <c r="P6">
        <v>3</v>
      </c>
      <c r="Q6">
        <v>1</v>
      </c>
      <c r="R6">
        <v>5</v>
      </c>
      <c r="S6">
        <v>3</v>
      </c>
      <c r="T6">
        <v>2</v>
      </c>
    </row>
    <row r="7" spans="1:20" x14ac:dyDescent="0.25">
      <c r="A7" s="2">
        <v>5</v>
      </c>
      <c r="C7">
        <v>1</v>
      </c>
      <c r="D7">
        <v>1</v>
      </c>
      <c r="E7">
        <v>2</v>
      </c>
      <c r="F7">
        <v>3</v>
      </c>
      <c r="G7">
        <v>2</v>
      </c>
      <c r="H7">
        <v>3</v>
      </c>
      <c r="I7">
        <v>4</v>
      </c>
      <c r="J7">
        <v>3</v>
      </c>
      <c r="K7">
        <v>3</v>
      </c>
      <c r="L7">
        <v>4</v>
      </c>
      <c r="M7">
        <v>3</v>
      </c>
      <c r="N7">
        <v>3</v>
      </c>
      <c r="O7">
        <v>2</v>
      </c>
      <c r="P7">
        <v>3</v>
      </c>
      <c r="Q7">
        <v>2</v>
      </c>
      <c r="R7">
        <v>5</v>
      </c>
      <c r="S7">
        <v>2</v>
      </c>
      <c r="T7">
        <v>1</v>
      </c>
    </row>
    <row r="8" spans="1:20" x14ac:dyDescent="0.25">
      <c r="A8" s="2">
        <v>6</v>
      </c>
      <c r="B8">
        <v>31</v>
      </c>
      <c r="C8">
        <v>2</v>
      </c>
      <c r="D8">
        <v>2</v>
      </c>
      <c r="E8">
        <v>1</v>
      </c>
      <c r="F8">
        <v>2</v>
      </c>
      <c r="G8">
        <v>3</v>
      </c>
      <c r="H8">
        <v>5</v>
      </c>
      <c r="I8">
        <v>1</v>
      </c>
      <c r="J8">
        <v>5</v>
      </c>
      <c r="K8">
        <v>3</v>
      </c>
      <c r="L8">
        <v>5</v>
      </c>
      <c r="M8">
        <v>5</v>
      </c>
      <c r="N8">
        <v>1</v>
      </c>
      <c r="O8">
        <v>2</v>
      </c>
      <c r="P8">
        <v>4</v>
      </c>
      <c r="Q8">
        <v>1</v>
      </c>
      <c r="R8">
        <v>3</v>
      </c>
      <c r="S8">
        <v>4</v>
      </c>
      <c r="T8">
        <v>4</v>
      </c>
    </row>
    <row r="9" spans="1:20" x14ac:dyDescent="0.25">
      <c r="A9" s="2">
        <v>7</v>
      </c>
      <c r="B9">
        <v>35</v>
      </c>
      <c r="C9">
        <v>2</v>
      </c>
      <c r="D9">
        <v>2</v>
      </c>
      <c r="E9">
        <v>1</v>
      </c>
      <c r="F9">
        <v>1</v>
      </c>
      <c r="G9">
        <v>2</v>
      </c>
      <c r="H9">
        <v>3</v>
      </c>
      <c r="I9">
        <v>2</v>
      </c>
      <c r="J9">
        <v>1</v>
      </c>
      <c r="K9">
        <v>3</v>
      </c>
      <c r="L9">
        <v>5</v>
      </c>
      <c r="M9">
        <v>4</v>
      </c>
      <c r="N9">
        <v>4</v>
      </c>
      <c r="O9">
        <v>1</v>
      </c>
      <c r="P9">
        <v>1</v>
      </c>
      <c r="Q9">
        <v>2</v>
      </c>
      <c r="R9">
        <v>4</v>
      </c>
      <c r="S9">
        <v>2</v>
      </c>
      <c r="T9">
        <v>3</v>
      </c>
    </row>
    <row r="10" spans="1:20" x14ac:dyDescent="0.25">
      <c r="A10" s="2">
        <v>8</v>
      </c>
      <c r="B10">
        <v>53</v>
      </c>
      <c r="C10">
        <v>2</v>
      </c>
      <c r="D10">
        <v>1</v>
      </c>
      <c r="E10">
        <v>2</v>
      </c>
      <c r="F10">
        <v>2</v>
      </c>
      <c r="G10">
        <v>1</v>
      </c>
      <c r="H10">
        <v>3</v>
      </c>
      <c r="I10">
        <v>1</v>
      </c>
      <c r="J10">
        <v>2</v>
      </c>
      <c r="K10">
        <v>2</v>
      </c>
      <c r="L10">
        <v>4</v>
      </c>
      <c r="M10">
        <v>2</v>
      </c>
      <c r="N10">
        <v>4</v>
      </c>
      <c r="O10">
        <v>3</v>
      </c>
      <c r="P10">
        <v>4</v>
      </c>
      <c r="Q10">
        <v>1</v>
      </c>
      <c r="R10">
        <v>2</v>
      </c>
      <c r="S10">
        <v>2</v>
      </c>
      <c r="T10">
        <v>4</v>
      </c>
    </row>
    <row r="11" spans="1:20" x14ac:dyDescent="0.25">
      <c r="A11" s="2">
        <v>9</v>
      </c>
      <c r="B11">
        <v>46</v>
      </c>
      <c r="C11">
        <v>1</v>
      </c>
      <c r="D11">
        <v>1</v>
      </c>
      <c r="E11">
        <v>1</v>
      </c>
      <c r="F11">
        <v>2</v>
      </c>
      <c r="G11">
        <v>2</v>
      </c>
      <c r="H11">
        <v>2</v>
      </c>
      <c r="I11">
        <v>2</v>
      </c>
      <c r="J11">
        <v>4</v>
      </c>
      <c r="K11">
        <v>2</v>
      </c>
      <c r="L11">
        <v>4</v>
      </c>
      <c r="M11">
        <v>2</v>
      </c>
      <c r="N11">
        <v>4</v>
      </c>
      <c r="O11">
        <v>2</v>
      </c>
      <c r="P11">
        <v>2</v>
      </c>
      <c r="Q11">
        <v>2</v>
      </c>
      <c r="R11">
        <v>4</v>
      </c>
      <c r="S11">
        <v>2</v>
      </c>
      <c r="T11">
        <v>2</v>
      </c>
    </row>
    <row r="12" spans="1:20" x14ac:dyDescent="0.25">
      <c r="A12" s="2">
        <v>10</v>
      </c>
      <c r="B12">
        <v>55</v>
      </c>
      <c r="C12">
        <v>2</v>
      </c>
      <c r="D12">
        <v>1</v>
      </c>
      <c r="E12">
        <v>2</v>
      </c>
      <c r="F12">
        <v>1</v>
      </c>
      <c r="G12">
        <v>1</v>
      </c>
      <c r="H12">
        <v>1</v>
      </c>
      <c r="I12">
        <v>2</v>
      </c>
      <c r="J12">
        <v>2</v>
      </c>
      <c r="K12">
        <v>4</v>
      </c>
      <c r="L12">
        <v>2</v>
      </c>
      <c r="M12">
        <v>5</v>
      </c>
      <c r="N12">
        <v>4</v>
      </c>
      <c r="O12">
        <v>1</v>
      </c>
      <c r="P12">
        <v>4</v>
      </c>
      <c r="Q12">
        <v>2</v>
      </c>
      <c r="R12">
        <v>2</v>
      </c>
      <c r="S12">
        <v>2</v>
      </c>
      <c r="T12">
        <v>2</v>
      </c>
    </row>
    <row r="13" spans="1:20" x14ac:dyDescent="0.25">
      <c r="A13" s="2">
        <v>11</v>
      </c>
      <c r="C13">
        <v>2</v>
      </c>
      <c r="D13">
        <v>1</v>
      </c>
      <c r="E13">
        <v>1</v>
      </c>
      <c r="F13">
        <v>1</v>
      </c>
      <c r="G13">
        <v>1</v>
      </c>
      <c r="H13">
        <v>1</v>
      </c>
      <c r="I13">
        <v>4</v>
      </c>
      <c r="J13">
        <v>2</v>
      </c>
      <c r="K13">
        <v>4</v>
      </c>
      <c r="L13">
        <v>1</v>
      </c>
      <c r="M13">
        <v>1</v>
      </c>
      <c r="N13">
        <v>5</v>
      </c>
      <c r="O13">
        <v>2</v>
      </c>
      <c r="P13">
        <v>4</v>
      </c>
      <c r="Q13">
        <v>1</v>
      </c>
      <c r="R13">
        <v>5</v>
      </c>
      <c r="S13">
        <v>1</v>
      </c>
      <c r="T13">
        <v>1</v>
      </c>
    </row>
    <row r="14" spans="1:20" x14ac:dyDescent="0.25">
      <c r="A14" s="2">
        <v>12</v>
      </c>
      <c r="C14">
        <v>1</v>
      </c>
      <c r="D14">
        <v>1</v>
      </c>
      <c r="E14">
        <v>5</v>
      </c>
      <c r="F14">
        <v>1</v>
      </c>
      <c r="G14">
        <v>1</v>
      </c>
      <c r="H14">
        <v>1</v>
      </c>
      <c r="I14">
        <v>5</v>
      </c>
      <c r="J14">
        <v>1</v>
      </c>
      <c r="K14">
        <v>5</v>
      </c>
      <c r="L14">
        <v>1</v>
      </c>
      <c r="M14">
        <v>1</v>
      </c>
      <c r="N14">
        <v>5</v>
      </c>
      <c r="O14">
        <v>5</v>
      </c>
      <c r="P14">
        <v>5</v>
      </c>
      <c r="Q14">
        <v>1</v>
      </c>
      <c r="R14">
        <v>5</v>
      </c>
      <c r="S14">
        <v>1</v>
      </c>
      <c r="T14">
        <v>1</v>
      </c>
    </row>
    <row r="15" spans="1:20" x14ac:dyDescent="0.25">
      <c r="A15" s="2">
        <v>13</v>
      </c>
      <c r="B15">
        <v>45</v>
      </c>
      <c r="C15">
        <v>1</v>
      </c>
      <c r="D15">
        <v>4</v>
      </c>
      <c r="E15">
        <v>5</v>
      </c>
      <c r="F15">
        <v>1</v>
      </c>
      <c r="G15">
        <v>1</v>
      </c>
      <c r="H15">
        <v>1</v>
      </c>
      <c r="I15">
        <v>5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5</v>
      </c>
      <c r="Q15">
        <v>1</v>
      </c>
      <c r="R15">
        <v>5</v>
      </c>
      <c r="S15">
        <v>1</v>
      </c>
      <c r="T15">
        <v>1</v>
      </c>
    </row>
    <row r="16" spans="1:20" x14ac:dyDescent="0.25">
      <c r="A16" s="2">
        <v>14</v>
      </c>
      <c r="B16">
        <v>48</v>
      </c>
      <c r="C16">
        <v>1</v>
      </c>
      <c r="D16">
        <v>2</v>
      </c>
      <c r="E16">
        <v>1</v>
      </c>
      <c r="F16">
        <v>1</v>
      </c>
      <c r="G16">
        <v>1</v>
      </c>
      <c r="H16">
        <v>1</v>
      </c>
      <c r="I16">
        <v>2</v>
      </c>
      <c r="J16">
        <v>2</v>
      </c>
      <c r="K16">
        <v>4</v>
      </c>
      <c r="L16">
        <v>4</v>
      </c>
      <c r="M16">
        <v>4</v>
      </c>
      <c r="N16">
        <v>1</v>
      </c>
      <c r="O16">
        <v>4</v>
      </c>
      <c r="P16">
        <v>1</v>
      </c>
      <c r="Q16">
        <v>4</v>
      </c>
      <c r="R16">
        <v>1</v>
      </c>
      <c r="S16">
        <v>5</v>
      </c>
      <c r="T16">
        <v>5</v>
      </c>
    </row>
    <row r="17" spans="1:20" x14ac:dyDescent="0.25">
      <c r="A17" s="2">
        <v>15</v>
      </c>
      <c r="B17">
        <v>30</v>
      </c>
      <c r="C17">
        <v>2</v>
      </c>
      <c r="D17">
        <v>1</v>
      </c>
      <c r="E17">
        <v>1</v>
      </c>
      <c r="F17">
        <v>1</v>
      </c>
      <c r="G17">
        <v>2</v>
      </c>
      <c r="H17">
        <v>3</v>
      </c>
      <c r="I17">
        <v>3</v>
      </c>
      <c r="J17">
        <v>3</v>
      </c>
      <c r="K17">
        <v>4</v>
      </c>
      <c r="L17">
        <v>5</v>
      </c>
      <c r="M17">
        <v>5</v>
      </c>
      <c r="N17">
        <v>3</v>
      </c>
      <c r="O17">
        <v>3</v>
      </c>
      <c r="P17">
        <v>3</v>
      </c>
      <c r="Q17">
        <v>2</v>
      </c>
      <c r="R17">
        <v>4</v>
      </c>
      <c r="S17">
        <v>3</v>
      </c>
      <c r="T17">
        <v>4</v>
      </c>
    </row>
    <row r="18" spans="1:20" x14ac:dyDescent="0.25">
      <c r="A18" s="2">
        <v>16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4</v>
      </c>
      <c r="J18">
        <v>2</v>
      </c>
      <c r="K18">
        <v>5</v>
      </c>
      <c r="L18">
        <v>1</v>
      </c>
      <c r="M18">
        <v>3</v>
      </c>
      <c r="N18">
        <v>2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</row>
    <row r="19" spans="1:20" x14ac:dyDescent="0.25">
      <c r="A19" s="2">
        <v>17</v>
      </c>
      <c r="B19">
        <v>37</v>
      </c>
      <c r="C19">
        <v>1</v>
      </c>
      <c r="D19">
        <v>2</v>
      </c>
      <c r="E19">
        <v>5</v>
      </c>
      <c r="F19">
        <v>1</v>
      </c>
      <c r="G19">
        <v>1</v>
      </c>
      <c r="H19">
        <v>1</v>
      </c>
      <c r="I19">
        <v>4</v>
      </c>
      <c r="J19">
        <v>1</v>
      </c>
      <c r="K19">
        <v>5</v>
      </c>
      <c r="L19">
        <v>1</v>
      </c>
      <c r="M19">
        <v>1</v>
      </c>
      <c r="N19">
        <v>5</v>
      </c>
      <c r="O19">
        <v>5</v>
      </c>
      <c r="P19">
        <v>5</v>
      </c>
      <c r="Q19">
        <v>1</v>
      </c>
      <c r="R19">
        <v>5</v>
      </c>
      <c r="S19">
        <v>1</v>
      </c>
      <c r="T19">
        <v>1</v>
      </c>
    </row>
    <row r="20" spans="1:20" x14ac:dyDescent="0.25">
      <c r="A20" s="2">
        <v>18</v>
      </c>
      <c r="B20">
        <v>38</v>
      </c>
      <c r="C20">
        <v>2</v>
      </c>
      <c r="D20">
        <v>4</v>
      </c>
      <c r="E20">
        <v>1</v>
      </c>
      <c r="F20">
        <v>1</v>
      </c>
      <c r="G20">
        <v>1</v>
      </c>
      <c r="H20">
        <v>1</v>
      </c>
      <c r="I20">
        <v>3</v>
      </c>
      <c r="J20">
        <v>1</v>
      </c>
      <c r="K20">
        <v>5</v>
      </c>
      <c r="L20">
        <v>1</v>
      </c>
      <c r="M20">
        <v>1</v>
      </c>
      <c r="N20">
        <v>5</v>
      </c>
      <c r="O20">
        <v>1</v>
      </c>
      <c r="P20">
        <v>5</v>
      </c>
      <c r="Q20">
        <v>1</v>
      </c>
      <c r="R20">
        <v>5</v>
      </c>
      <c r="S20">
        <v>1</v>
      </c>
      <c r="T20">
        <v>1</v>
      </c>
    </row>
    <row r="21" spans="1:20" x14ac:dyDescent="0.25">
      <c r="A21" s="2">
        <v>19</v>
      </c>
      <c r="B21">
        <v>50</v>
      </c>
      <c r="C21">
        <v>1</v>
      </c>
      <c r="D21">
        <v>2</v>
      </c>
      <c r="E21">
        <v>1</v>
      </c>
      <c r="F21">
        <v>2</v>
      </c>
      <c r="G21">
        <v>2</v>
      </c>
      <c r="H21">
        <v>4</v>
      </c>
      <c r="I21">
        <v>2</v>
      </c>
      <c r="J21">
        <v>5</v>
      </c>
      <c r="K21">
        <v>3</v>
      </c>
      <c r="L21">
        <v>5</v>
      </c>
      <c r="M21">
        <v>5</v>
      </c>
      <c r="N21">
        <v>4</v>
      </c>
      <c r="O21">
        <v>2</v>
      </c>
      <c r="P21">
        <v>2</v>
      </c>
      <c r="Q21">
        <v>2</v>
      </c>
      <c r="R21">
        <v>5</v>
      </c>
      <c r="S21">
        <v>2</v>
      </c>
      <c r="T21">
        <v>2</v>
      </c>
    </row>
    <row r="22" spans="1:20" x14ac:dyDescent="0.25">
      <c r="A22" s="2">
        <v>20</v>
      </c>
      <c r="B22">
        <v>35</v>
      </c>
      <c r="C22">
        <v>1</v>
      </c>
      <c r="D22">
        <v>1</v>
      </c>
      <c r="E22">
        <v>2</v>
      </c>
      <c r="F22">
        <v>2</v>
      </c>
      <c r="G22">
        <v>1</v>
      </c>
      <c r="H22">
        <v>1</v>
      </c>
      <c r="I22">
        <v>4</v>
      </c>
      <c r="J22">
        <v>2</v>
      </c>
      <c r="K22">
        <v>4</v>
      </c>
      <c r="L22">
        <v>2</v>
      </c>
      <c r="M22">
        <v>2</v>
      </c>
      <c r="N22">
        <v>4</v>
      </c>
      <c r="O22">
        <v>2</v>
      </c>
      <c r="P22">
        <v>4</v>
      </c>
      <c r="Q22">
        <v>2</v>
      </c>
      <c r="R22">
        <v>4</v>
      </c>
      <c r="S22">
        <v>2</v>
      </c>
      <c r="T22">
        <v>2</v>
      </c>
    </row>
    <row r="23" spans="1:20" x14ac:dyDescent="0.25">
      <c r="A23" s="2">
        <v>21</v>
      </c>
      <c r="B23">
        <v>51</v>
      </c>
      <c r="C23">
        <v>2</v>
      </c>
      <c r="D23">
        <v>2</v>
      </c>
      <c r="E23">
        <v>1</v>
      </c>
      <c r="F23">
        <v>3</v>
      </c>
      <c r="G23">
        <v>3</v>
      </c>
      <c r="H23">
        <v>5</v>
      </c>
      <c r="I23">
        <v>1</v>
      </c>
      <c r="J23">
        <v>5</v>
      </c>
      <c r="K23">
        <v>1</v>
      </c>
      <c r="L23">
        <v>5</v>
      </c>
      <c r="M23">
        <v>5</v>
      </c>
      <c r="N23">
        <v>2</v>
      </c>
      <c r="O23">
        <v>2</v>
      </c>
      <c r="P23">
        <v>5</v>
      </c>
      <c r="Q23">
        <v>1</v>
      </c>
      <c r="R23">
        <v>3</v>
      </c>
      <c r="S23">
        <v>5</v>
      </c>
      <c r="T23">
        <v>3</v>
      </c>
    </row>
    <row r="24" spans="1:20" x14ac:dyDescent="0.25">
      <c r="A24" s="2">
        <v>22</v>
      </c>
      <c r="B24">
        <v>45</v>
      </c>
      <c r="C24">
        <v>2</v>
      </c>
      <c r="D24">
        <v>1</v>
      </c>
      <c r="E24">
        <v>2</v>
      </c>
      <c r="F24">
        <v>1</v>
      </c>
      <c r="G24">
        <v>1</v>
      </c>
      <c r="H24">
        <v>2</v>
      </c>
      <c r="I24">
        <v>4</v>
      </c>
      <c r="J24">
        <v>3</v>
      </c>
      <c r="K24">
        <v>2</v>
      </c>
      <c r="L24">
        <v>2</v>
      </c>
      <c r="M24">
        <v>3</v>
      </c>
      <c r="N24">
        <v>4</v>
      </c>
      <c r="O24">
        <v>2</v>
      </c>
      <c r="P24">
        <v>4</v>
      </c>
      <c r="Q24">
        <v>1</v>
      </c>
      <c r="R24">
        <v>3</v>
      </c>
      <c r="S24">
        <v>2</v>
      </c>
      <c r="T24">
        <v>1</v>
      </c>
    </row>
    <row r="25" spans="1:20" x14ac:dyDescent="0.25">
      <c r="A25" s="2">
        <v>23</v>
      </c>
      <c r="B25">
        <v>53</v>
      </c>
      <c r="C25">
        <v>2</v>
      </c>
      <c r="D25">
        <v>1</v>
      </c>
      <c r="E25">
        <v>2</v>
      </c>
      <c r="F25">
        <v>1</v>
      </c>
      <c r="G25">
        <v>3</v>
      </c>
      <c r="H25">
        <v>1</v>
      </c>
      <c r="I25">
        <v>3</v>
      </c>
      <c r="J25">
        <v>2</v>
      </c>
      <c r="K25">
        <v>3</v>
      </c>
      <c r="L25">
        <v>3</v>
      </c>
      <c r="M25">
        <v>3</v>
      </c>
      <c r="N25">
        <v>4</v>
      </c>
      <c r="O25">
        <v>1</v>
      </c>
      <c r="P25">
        <v>4</v>
      </c>
      <c r="Q25">
        <v>1</v>
      </c>
      <c r="R25">
        <v>4</v>
      </c>
      <c r="S25">
        <v>3</v>
      </c>
      <c r="T25">
        <v>3</v>
      </c>
    </row>
    <row r="26" spans="1:20" x14ac:dyDescent="0.25">
      <c r="A26" s="2">
        <v>24</v>
      </c>
      <c r="B26">
        <v>44</v>
      </c>
      <c r="C26">
        <v>1</v>
      </c>
      <c r="D26">
        <v>2</v>
      </c>
      <c r="E26">
        <v>1</v>
      </c>
      <c r="F26">
        <v>3</v>
      </c>
      <c r="G26">
        <v>4</v>
      </c>
      <c r="H26">
        <v>3</v>
      </c>
      <c r="I26">
        <v>3</v>
      </c>
      <c r="J26">
        <v>5</v>
      </c>
      <c r="K26">
        <v>1</v>
      </c>
      <c r="L26">
        <v>1</v>
      </c>
      <c r="M26">
        <v>5</v>
      </c>
      <c r="N26">
        <v>3</v>
      </c>
      <c r="O26">
        <v>3</v>
      </c>
      <c r="P26">
        <v>3</v>
      </c>
      <c r="Q26">
        <v>2</v>
      </c>
      <c r="R26">
        <v>3</v>
      </c>
      <c r="S26">
        <v>3</v>
      </c>
      <c r="T26">
        <v>3</v>
      </c>
    </row>
    <row r="27" spans="1:20" x14ac:dyDescent="0.25">
      <c r="A27" s="2">
        <v>25</v>
      </c>
      <c r="B27">
        <v>45</v>
      </c>
      <c r="C27">
        <v>2</v>
      </c>
      <c r="D27">
        <v>4</v>
      </c>
      <c r="E27">
        <v>1</v>
      </c>
      <c r="F27">
        <v>3</v>
      </c>
      <c r="G27">
        <v>3</v>
      </c>
      <c r="H27">
        <v>2</v>
      </c>
      <c r="I27">
        <v>4</v>
      </c>
      <c r="J27">
        <v>2</v>
      </c>
      <c r="K27">
        <v>3</v>
      </c>
      <c r="L27">
        <v>2</v>
      </c>
      <c r="M27">
        <v>1</v>
      </c>
      <c r="N27">
        <v>4</v>
      </c>
      <c r="O27">
        <v>4</v>
      </c>
      <c r="P27">
        <v>4</v>
      </c>
      <c r="Q27">
        <v>2</v>
      </c>
      <c r="R27">
        <v>4</v>
      </c>
      <c r="S27">
        <v>3</v>
      </c>
      <c r="T27">
        <v>2</v>
      </c>
    </row>
    <row r="28" spans="1:20" x14ac:dyDescent="0.25">
      <c r="A28" s="2">
        <v>26</v>
      </c>
      <c r="B28">
        <v>35</v>
      </c>
      <c r="C28">
        <v>1</v>
      </c>
      <c r="D28">
        <v>1</v>
      </c>
      <c r="E28">
        <v>2</v>
      </c>
      <c r="F28">
        <v>1</v>
      </c>
      <c r="G28">
        <v>1</v>
      </c>
      <c r="H28">
        <v>1</v>
      </c>
      <c r="I28">
        <v>5</v>
      </c>
      <c r="J28">
        <v>1</v>
      </c>
      <c r="K28">
        <v>4</v>
      </c>
      <c r="L28">
        <v>1</v>
      </c>
      <c r="M28">
        <v>1</v>
      </c>
      <c r="N28">
        <v>5</v>
      </c>
      <c r="O28">
        <v>1</v>
      </c>
      <c r="P28">
        <v>5</v>
      </c>
      <c r="Q28">
        <v>1</v>
      </c>
      <c r="R28">
        <v>5</v>
      </c>
      <c r="S28">
        <v>1</v>
      </c>
      <c r="T28">
        <v>1</v>
      </c>
    </row>
    <row r="29" spans="1:20" x14ac:dyDescent="0.25">
      <c r="A29" s="2">
        <v>27</v>
      </c>
      <c r="B29">
        <v>43</v>
      </c>
      <c r="C29">
        <v>1</v>
      </c>
      <c r="D29">
        <v>1</v>
      </c>
      <c r="E29">
        <v>5</v>
      </c>
      <c r="F29">
        <v>1</v>
      </c>
      <c r="G29">
        <v>1</v>
      </c>
      <c r="H29">
        <v>1</v>
      </c>
      <c r="I29">
        <v>3</v>
      </c>
      <c r="J29">
        <v>1</v>
      </c>
      <c r="K29">
        <v>5</v>
      </c>
      <c r="L29">
        <v>1</v>
      </c>
      <c r="M29">
        <v>1</v>
      </c>
      <c r="N29">
        <v>5</v>
      </c>
      <c r="O29">
        <v>1</v>
      </c>
      <c r="P29">
        <v>5</v>
      </c>
      <c r="Q29">
        <v>1</v>
      </c>
      <c r="R29">
        <v>5</v>
      </c>
      <c r="S29">
        <v>1</v>
      </c>
      <c r="T29">
        <v>1</v>
      </c>
    </row>
    <row r="30" spans="1:20" x14ac:dyDescent="0.25">
      <c r="A30" s="2">
        <v>28</v>
      </c>
      <c r="B30">
        <v>49</v>
      </c>
      <c r="C30">
        <v>1</v>
      </c>
      <c r="D30">
        <v>4</v>
      </c>
      <c r="E30">
        <v>1</v>
      </c>
      <c r="F30">
        <v>2</v>
      </c>
      <c r="G30">
        <v>2</v>
      </c>
      <c r="H30">
        <v>1</v>
      </c>
      <c r="I30">
        <v>3</v>
      </c>
      <c r="J30">
        <v>3</v>
      </c>
      <c r="K30">
        <v>3</v>
      </c>
      <c r="L30">
        <v>5</v>
      </c>
      <c r="M30">
        <v>3</v>
      </c>
      <c r="N30">
        <v>4</v>
      </c>
      <c r="O30">
        <v>2</v>
      </c>
      <c r="P30">
        <v>4</v>
      </c>
      <c r="R30">
        <v>5</v>
      </c>
      <c r="S30">
        <v>1</v>
      </c>
      <c r="T30">
        <v>3</v>
      </c>
    </row>
    <row r="31" spans="1:20" x14ac:dyDescent="0.25">
      <c r="A31" s="2">
        <v>29</v>
      </c>
      <c r="B31">
        <v>53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3</v>
      </c>
      <c r="J31">
        <v>1</v>
      </c>
      <c r="K31">
        <v>4</v>
      </c>
      <c r="L31">
        <v>3</v>
      </c>
      <c r="M31">
        <v>2</v>
      </c>
      <c r="N31">
        <v>5</v>
      </c>
      <c r="O31">
        <v>1</v>
      </c>
      <c r="P31">
        <v>5</v>
      </c>
      <c r="Q31">
        <v>1</v>
      </c>
      <c r="R31">
        <v>4</v>
      </c>
      <c r="S31">
        <v>1</v>
      </c>
      <c r="T31">
        <v>4</v>
      </c>
    </row>
    <row r="32" spans="1:20" x14ac:dyDescent="0.25">
      <c r="A32" s="2">
        <v>30</v>
      </c>
      <c r="B32">
        <v>50</v>
      </c>
      <c r="C32">
        <v>2</v>
      </c>
      <c r="D32">
        <v>1</v>
      </c>
      <c r="E32">
        <v>2</v>
      </c>
      <c r="F32">
        <v>1</v>
      </c>
      <c r="G32">
        <v>1</v>
      </c>
      <c r="H32">
        <v>1</v>
      </c>
      <c r="I32">
        <v>1</v>
      </c>
      <c r="J32">
        <v>1</v>
      </c>
      <c r="K32">
        <v>3</v>
      </c>
      <c r="L32">
        <v>5</v>
      </c>
      <c r="M32">
        <v>3</v>
      </c>
      <c r="N32">
        <v>5</v>
      </c>
      <c r="O32">
        <v>5</v>
      </c>
      <c r="P32">
        <v>5</v>
      </c>
      <c r="Q32">
        <v>1</v>
      </c>
      <c r="R32">
        <v>5</v>
      </c>
      <c r="S32">
        <v>1</v>
      </c>
      <c r="T32">
        <v>1</v>
      </c>
    </row>
    <row r="33" spans="1:20" x14ac:dyDescent="0.25">
      <c r="A33" s="2">
        <v>31</v>
      </c>
      <c r="B33">
        <v>39</v>
      </c>
      <c r="C33">
        <v>2</v>
      </c>
      <c r="D33">
        <v>2</v>
      </c>
      <c r="E33">
        <v>1</v>
      </c>
      <c r="F33">
        <v>1</v>
      </c>
      <c r="G33">
        <v>1</v>
      </c>
      <c r="H33">
        <v>3</v>
      </c>
      <c r="I33">
        <v>2</v>
      </c>
      <c r="J33">
        <v>3</v>
      </c>
      <c r="K33">
        <v>1</v>
      </c>
      <c r="L33">
        <v>3</v>
      </c>
      <c r="M33">
        <v>3</v>
      </c>
      <c r="N33">
        <v>5</v>
      </c>
      <c r="P33">
        <v>5</v>
      </c>
      <c r="Q33">
        <v>1</v>
      </c>
      <c r="R33">
        <v>5</v>
      </c>
      <c r="S33">
        <v>2</v>
      </c>
      <c r="T33">
        <v>3</v>
      </c>
    </row>
    <row r="34" spans="1:20" x14ac:dyDescent="0.25">
      <c r="A34" s="2">
        <v>32</v>
      </c>
      <c r="B34">
        <v>38</v>
      </c>
      <c r="C34">
        <v>2</v>
      </c>
      <c r="D34">
        <v>1</v>
      </c>
      <c r="E34">
        <v>1</v>
      </c>
      <c r="F34">
        <v>2</v>
      </c>
      <c r="G34">
        <v>1</v>
      </c>
      <c r="H34">
        <v>1</v>
      </c>
      <c r="I34">
        <v>1</v>
      </c>
      <c r="J34">
        <v>1</v>
      </c>
      <c r="K34">
        <v>5</v>
      </c>
      <c r="L34">
        <v>1</v>
      </c>
      <c r="M34">
        <v>1</v>
      </c>
      <c r="N34">
        <v>1</v>
      </c>
      <c r="O34">
        <v>1</v>
      </c>
      <c r="P34">
        <v>5</v>
      </c>
      <c r="Q34">
        <v>1</v>
      </c>
      <c r="R34">
        <v>1</v>
      </c>
      <c r="S34">
        <v>1</v>
      </c>
      <c r="T34">
        <v>1</v>
      </c>
    </row>
    <row r="35" spans="1:20" x14ac:dyDescent="0.25">
      <c r="A35" s="2">
        <v>33</v>
      </c>
      <c r="B35">
        <v>57</v>
      </c>
      <c r="C35">
        <v>1</v>
      </c>
      <c r="D35">
        <v>1</v>
      </c>
      <c r="E35">
        <v>3</v>
      </c>
      <c r="F35">
        <v>3</v>
      </c>
      <c r="G35">
        <v>4</v>
      </c>
      <c r="H35">
        <v>4</v>
      </c>
      <c r="I35">
        <v>4</v>
      </c>
      <c r="J35">
        <v>4</v>
      </c>
      <c r="K35">
        <v>2</v>
      </c>
      <c r="L35">
        <v>2</v>
      </c>
      <c r="M35">
        <v>3</v>
      </c>
      <c r="N35">
        <v>3</v>
      </c>
      <c r="O35">
        <v>3</v>
      </c>
      <c r="P35">
        <v>3</v>
      </c>
      <c r="Q35">
        <v>3</v>
      </c>
      <c r="R35">
        <v>4</v>
      </c>
      <c r="S35">
        <v>4</v>
      </c>
      <c r="T35">
        <v>4</v>
      </c>
    </row>
    <row r="36" spans="1:20" x14ac:dyDescent="0.25">
      <c r="A36" s="2">
        <v>34</v>
      </c>
      <c r="B36">
        <v>48</v>
      </c>
      <c r="C36">
        <v>1</v>
      </c>
      <c r="D36">
        <v>1</v>
      </c>
      <c r="E36">
        <v>2</v>
      </c>
      <c r="F36">
        <v>1</v>
      </c>
      <c r="G36">
        <v>2</v>
      </c>
      <c r="H36">
        <v>2</v>
      </c>
      <c r="I36">
        <v>1</v>
      </c>
      <c r="J36">
        <v>1</v>
      </c>
      <c r="K36">
        <v>2</v>
      </c>
      <c r="L36">
        <v>5</v>
      </c>
      <c r="M36">
        <v>2</v>
      </c>
      <c r="N36">
        <v>4</v>
      </c>
      <c r="O36">
        <v>2</v>
      </c>
      <c r="P36">
        <v>5</v>
      </c>
      <c r="Q36">
        <v>1</v>
      </c>
      <c r="R36">
        <v>5</v>
      </c>
      <c r="S36">
        <v>1</v>
      </c>
      <c r="T36">
        <v>1</v>
      </c>
    </row>
    <row r="37" spans="1:20" x14ac:dyDescent="0.25">
      <c r="A37" s="2">
        <v>35</v>
      </c>
      <c r="B37">
        <v>42</v>
      </c>
      <c r="C37">
        <v>1</v>
      </c>
      <c r="D37">
        <v>1</v>
      </c>
      <c r="E37">
        <v>2</v>
      </c>
      <c r="F37">
        <v>2</v>
      </c>
      <c r="G37">
        <v>1</v>
      </c>
      <c r="H37">
        <v>1</v>
      </c>
      <c r="I37">
        <v>4</v>
      </c>
      <c r="J37">
        <v>2</v>
      </c>
      <c r="K37">
        <v>3</v>
      </c>
      <c r="L37">
        <v>2</v>
      </c>
      <c r="M37">
        <v>3</v>
      </c>
      <c r="N37">
        <v>4</v>
      </c>
      <c r="O37">
        <v>1</v>
      </c>
      <c r="P37">
        <v>4</v>
      </c>
      <c r="Q37">
        <v>1</v>
      </c>
      <c r="R37">
        <v>4</v>
      </c>
      <c r="S37">
        <v>2</v>
      </c>
      <c r="T37">
        <v>2</v>
      </c>
    </row>
    <row r="38" spans="1:20" x14ac:dyDescent="0.25">
      <c r="A38" s="2">
        <v>36</v>
      </c>
      <c r="B38">
        <v>53</v>
      </c>
      <c r="C38">
        <v>1</v>
      </c>
      <c r="D38">
        <v>3</v>
      </c>
      <c r="E38">
        <v>1</v>
      </c>
      <c r="F38">
        <v>4</v>
      </c>
      <c r="G38">
        <v>5</v>
      </c>
      <c r="H38">
        <v>4</v>
      </c>
      <c r="I38">
        <v>2</v>
      </c>
      <c r="J38">
        <v>3</v>
      </c>
      <c r="K38">
        <v>3</v>
      </c>
      <c r="L38">
        <v>4</v>
      </c>
      <c r="M38">
        <v>5</v>
      </c>
      <c r="N38">
        <v>3</v>
      </c>
      <c r="O38">
        <v>3</v>
      </c>
      <c r="P38">
        <v>3</v>
      </c>
      <c r="Q38">
        <v>3</v>
      </c>
      <c r="R38">
        <v>2</v>
      </c>
      <c r="S38">
        <v>5</v>
      </c>
      <c r="T38">
        <v>5</v>
      </c>
    </row>
    <row r="39" spans="1:20" x14ac:dyDescent="0.25">
      <c r="A39" s="2">
        <v>37</v>
      </c>
      <c r="B39">
        <v>47</v>
      </c>
      <c r="C39">
        <v>2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5</v>
      </c>
      <c r="L39">
        <v>1</v>
      </c>
      <c r="M39">
        <v>1</v>
      </c>
      <c r="N39">
        <v>5</v>
      </c>
      <c r="O39">
        <v>1</v>
      </c>
      <c r="P39">
        <v>5</v>
      </c>
      <c r="Q39">
        <v>1</v>
      </c>
      <c r="R39">
        <v>5</v>
      </c>
      <c r="S39">
        <v>1</v>
      </c>
      <c r="T39">
        <v>1</v>
      </c>
    </row>
    <row r="40" spans="1:20" x14ac:dyDescent="0.25">
      <c r="A40" s="2">
        <v>38</v>
      </c>
      <c r="C40">
        <v>2</v>
      </c>
      <c r="D40">
        <v>1</v>
      </c>
      <c r="E40">
        <v>2</v>
      </c>
      <c r="F40">
        <v>3</v>
      </c>
      <c r="G40">
        <v>2</v>
      </c>
      <c r="H40">
        <v>3</v>
      </c>
      <c r="I40">
        <v>2</v>
      </c>
      <c r="J40">
        <v>2</v>
      </c>
      <c r="K40">
        <v>4</v>
      </c>
      <c r="L40">
        <v>4</v>
      </c>
      <c r="M40">
        <v>2</v>
      </c>
      <c r="N40">
        <v>4</v>
      </c>
      <c r="O40">
        <v>4</v>
      </c>
      <c r="P40">
        <v>4</v>
      </c>
      <c r="Q40">
        <v>5</v>
      </c>
      <c r="R40">
        <v>5</v>
      </c>
      <c r="S40">
        <v>2</v>
      </c>
      <c r="T40">
        <v>2</v>
      </c>
    </row>
    <row r="41" spans="1:20" x14ac:dyDescent="0.25">
      <c r="A41" s="2">
        <v>39</v>
      </c>
      <c r="B41">
        <v>26</v>
      </c>
      <c r="C41">
        <v>1</v>
      </c>
      <c r="D41">
        <v>1</v>
      </c>
      <c r="E41">
        <v>2</v>
      </c>
      <c r="F41">
        <v>2</v>
      </c>
      <c r="G41">
        <v>3</v>
      </c>
      <c r="H41">
        <v>3</v>
      </c>
      <c r="I41">
        <v>4</v>
      </c>
      <c r="J41">
        <v>2</v>
      </c>
      <c r="K41">
        <v>4</v>
      </c>
      <c r="L41">
        <v>2</v>
      </c>
      <c r="M41">
        <v>3</v>
      </c>
      <c r="N41">
        <v>2</v>
      </c>
      <c r="O41">
        <v>2</v>
      </c>
      <c r="P41">
        <v>4</v>
      </c>
      <c r="Q41">
        <v>2</v>
      </c>
      <c r="R41">
        <v>4</v>
      </c>
      <c r="S41">
        <v>4</v>
      </c>
      <c r="T41">
        <v>2</v>
      </c>
    </row>
    <row r="42" spans="1:20" x14ac:dyDescent="0.25">
      <c r="A42" s="2">
        <v>40</v>
      </c>
      <c r="B42">
        <v>59</v>
      </c>
      <c r="C42">
        <v>2</v>
      </c>
      <c r="D42">
        <v>1</v>
      </c>
      <c r="E42">
        <v>5</v>
      </c>
      <c r="F42">
        <v>1</v>
      </c>
      <c r="G42">
        <v>1</v>
      </c>
      <c r="H42">
        <v>1</v>
      </c>
      <c r="I42">
        <v>5</v>
      </c>
      <c r="J42">
        <v>1</v>
      </c>
      <c r="K42">
        <v>5</v>
      </c>
      <c r="L42">
        <v>1</v>
      </c>
      <c r="M42">
        <v>1</v>
      </c>
      <c r="N42">
        <v>5</v>
      </c>
      <c r="O42">
        <v>4</v>
      </c>
      <c r="P42">
        <v>5</v>
      </c>
      <c r="Q42">
        <v>1</v>
      </c>
      <c r="R42">
        <v>5</v>
      </c>
      <c r="S42">
        <v>1</v>
      </c>
      <c r="T42">
        <v>1</v>
      </c>
    </row>
    <row r="43" spans="1:20" x14ac:dyDescent="0.25">
      <c r="A43" s="2">
        <v>41</v>
      </c>
      <c r="B43">
        <v>48</v>
      </c>
      <c r="C43">
        <v>1</v>
      </c>
      <c r="D43">
        <v>4</v>
      </c>
      <c r="E43">
        <v>1</v>
      </c>
      <c r="F43">
        <v>1</v>
      </c>
      <c r="G43">
        <v>2</v>
      </c>
      <c r="H43">
        <v>2</v>
      </c>
      <c r="I43">
        <v>4</v>
      </c>
      <c r="J43">
        <v>2</v>
      </c>
      <c r="K43">
        <v>2</v>
      </c>
      <c r="L43">
        <v>2</v>
      </c>
      <c r="M43">
        <v>2</v>
      </c>
      <c r="N43">
        <v>4</v>
      </c>
      <c r="O43">
        <v>4</v>
      </c>
      <c r="P43">
        <v>4</v>
      </c>
      <c r="Q43">
        <v>2</v>
      </c>
      <c r="R43">
        <v>4</v>
      </c>
      <c r="S43">
        <v>2</v>
      </c>
      <c r="T43">
        <v>2</v>
      </c>
    </row>
    <row r="44" spans="1:20" x14ac:dyDescent="0.25">
      <c r="A44" s="2">
        <v>42</v>
      </c>
      <c r="B44">
        <v>46</v>
      </c>
      <c r="C44">
        <v>1</v>
      </c>
      <c r="D44">
        <v>1</v>
      </c>
      <c r="E44">
        <v>2</v>
      </c>
      <c r="F44">
        <v>1</v>
      </c>
      <c r="G44">
        <v>2</v>
      </c>
      <c r="H44">
        <v>2</v>
      </c>
      <c r="I44">
        <v>4</v>
      </c>
      <c r="J44">
        <v>2</v>
      </c>
      <c r="K44">
        <v>2</v>
      </c>
      <c r="L44">
        <v>4</v>
      </c>
      <c r="M44">
        <v>2</v>
      </c>
      <c r="N44">
        <v>2</v>
      </c>
      <c r="O44">
        <v>2</v>
      </c>
      <c r="P44">
        <v>2</v>
      </c>
      <c r="Q44">
        <v>2</v>
      </c>
      <c r="R44">
        <v>4</v>
      </c>
      <c r="S44">
        <v>2</v>
      </c>
      <c r="T44">
        <v>2</v>
      </c>
    </row>
  </sheetData>
  <mergeCells count="1">
    <mergeCell ref="B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5"/>
  <sheetViews>
    <sheetView tabSelected="1" workbookViewId="0">
      <selection activeCell="A69" sqref="A69:E75"/>
    </sheetView>
  </sheetViews>
  <sheetFormatPr baseColWidth="10" defaultRowHeight="15" x14ac:dyDescent="0.25"/>
  <cols>
    <col min="1" max="1" width="32.85546875" bestFit="1" customWidth="1"/>
    <col min="2" max="2" width="11.85546875" bestFit="1" customWidth="1"/>
    <col min="3" max="3" width="11.7109375" bestFit="1" customWidth="1"/>
    <col min="6" max="6" width="11.85546875" bestFit="1" customWidth="1"/>
  </cols>
  <sheetData>
    <row r="1" spans="1:6" ht="31.5" x14ac:dyDescent="0.25">
      <c r="A1" s="107" t="s">
        <v>183</v>
      </c>
    </row>
    <row r="3" spans="1:6" x14ac:dyDescent="0.25">
      <c r="A3" s="108" t="s">
        <v>183</v>
      </c>
    </row>
    <row r="4" spans="1:6" x14ac:dyDescent="0.25">
      <c r="A4" s="108" t="s">
        <v>184</v>
      </c>
    </row>
    <row r="5" spans="1:6" x14ac:dyDescent="0.25">
      <c r="A5" s="108" t="s">
        <v>185</v>
      </c>
    </row>
    <row r="6" spans="1:6" ht="15.75" x14ac:dyDescent="0.3">
      <c r="A6" s="109"/>
    </row>
    <row r="7" spans="1:6" x14ac:dyDescent="0.25">
      <c r="A7" s="154" t="s">
        <v>76</v>
      </c>
      <c r="B7" s="155"/>
      <c r="C7" s="155"/>
      <c r="D7" s="155"/>
      <c r="E7" s="155"/>
      <c r="F7" s="155"/>
    </row>
    <row r="8" spans="1:6" ht="75.75" thickBot="1" x14ac:dyDescent="0.3">
      <c r="A8" s="16" t="s">
        <v>186</v>
      </c>
      <c r="B8" s="16" t="s">
        <v>83</v>
      </c>
      <c r="C8" s="16" t="s">
        <v>187</v>
      </c>
      <c r="D8" s="16" t="s">
        <v>25</v>
      </c>
      <c r="E8" s="16" t="s">
        <v>188</v>
      </c>
      <c r="F8" s="110" t="s">
        <v>189</v>
      </c>
    </row>
    <row r="9" spans="1:6" ht="19.5" thickTop="1" x14ac:dyDescent="0.25">
      <c r="A9" s="111"/>
      <c r="B9" s="112">
        <v>26</v>
      </c>
      <c r="C9" s="112">
        <v>1</v>
      </c>
      <c r="D9" s="112">
        <v>2.38</v>
      </c>
      <c r="E9" s="112">
        <v>2.7</v>
      </c>
      <c r="F9" s="113">
        <v>2.7</v>
      </c>
    </row>
    <row r="10" spans="1:6" ht="18.75" x14ac:dyDescent="0.25">
      <c r="A10" s="45"/>
      <c r="B10" s="34">
        <v>30</v>
      </c>
      <c r="C10" s="34">
        <v>1</v>
      </c>
      <c r="D10" s="34">
        <v>2.38</v>
      </c>
      <c r="E10" s="34">
        <v>2.7</v>
      </c>
      <c r="F10" s="114">
        <v>5.41</v>
      </c>
    </row>
    <row r="11" spans="1:6" ht="18.75" x14ac:dyDescent="0.25">
      <c r="A11" s="45"/>
      <c r="B11" s="34">
        <v>31</v>
      </c>
      <c r="C11" s="34">
        <v>1</v>
      </c>
      <c r="D11" s="34">
        <v>2.38</v>
      </c>
      <c r="E11" s="34">
        <v>2.7</v>
      </c>
      <c r="F11" s="114">
        <v>8.11</v>
      </c>
    </row>
    <row r="12" spans="1:6" ht="18.75" x14ac:dyDescent="0.25">
      <c r="A12" s="45"/>
      <c r="B12" s="34">
        <v>35</v>
      </c>
      <c r="C12" s="34">
        <v>3</v>
      </c>
      <c r="D12" s="34">
        <v>7.14</v>
      </c>
      <c r="E12" s="34">
        <v>8.11</v>
      </c>
      <c r="F12" s="114">
        <v>16.22</v>
      </c>
    </row>
    <row r="13" spans="1:6" ht="18.75" x14ac:dyDescent="0.25">
      <c r="A13" s="45"/>
      <c r="B13" s="34">
        <v>37</v>
      </c>
      <c r="C13" s="34">
        <v>2</v>
      </c>
      <c r="D13" s="34">
        <v>4.76</v>
      </c>
      <c r="E13" s="34">
        <v>5.41</v>
      </c>
      <c r="F13" s="114">
        <v>21.62</v>
      </c>
    </row>
    <row r="14" spans="1:6" ht="18.75" x14ac:dyDescent="0.25">
      <c r="A14" s="45"/>
      <c r="B14" s="34">
        <v>38</v>
      </c>
      <c r="C14" s="34">
        <v>3</v>
      </c>
      <c r="D14" s="34">
        <v>7.14</v>
      </c>
      <c r="E14" s="34">
        <v>8.11</v>
      </c>
      <c r="F14" s="114">
        <v>29.73</v>
      </c>
    </row>
    <row r="15" spans="1:6" ht="18.75" x14ac:dyDescent="0.25">
      <c r="A15" s="45"/>
      <c r="B15" s="34">
        <v>39</v>
      </c>
      <c r="C15" s="34">
        <v>1</v>
      </c>
      <c r="D15" s="34">
        <v>2.38</v>
      </c>
      <c r="E15" s="34">
        <v>2.7</v>
      </c>
      <c r="F15" s="114">
        <v>32.43</v>
      </c>
    </row>
    <row r="16" spans="1:6" ht="18.75" x14ac:dyDescent="0.25">
      <c r="A16" s="45"/>
      <c r="B16" s="34">
        <v>42</v>
      </c>
      <c r="C16" s="34">
        <v>1</v>
      </c>
      <c r="D16" s="34">
        <v>2.38</v>
      </c>
      <c r="E16" s="34">
        <v>2.7</v>
      </c>
      <c r="F16" s="114">
        <v>35.14</v>
      </c>
    </row>
    <row r="17" spans="1:6" ht="18.75" x14ac:dyDescent="0.25">
      <c r="A17" s="45"/>
      <c r="B17" s="34">
        <v>43</v>
      </c>
      <c r="C17" s="34">
        <v>1</v>
      </c>
      <c r="D17" s="34">
        <v>2.38</v>
      </c>
      <c r="E17" s="34">
        <v>2.7</v>
      </c>
      <c r="F17" s="114">
        <v>37.840000000000003</v>
      </c>
    </row>
    <row r="18" spans="1:6" ht="18.75" x14ac:dyDescent="0.25">
      <c r="A18" s="45"/>
      <c r="B18" s="34">
        <v>44</v>
      </c>
      <c r="C18" s="34">
        <v>1</v>
      </c>
      <c r="D18" s="34">
        <v>2.38</v>
      </c>
      <c r="E18" s="34">
        <v>2.7</v>
      </c>
      <c r="F18" s="114">
        <v>40.54</v>
      </c>
    </row>
    <row r="19" spans="1:6" ht="18.75" x14ac:dyDescent="0.25">
      <c r="A19" s="45"/>
      <c r="B19" s="34">
        <v>45</v>
      </c>
      <c r="C19" s="34">
        <v>3</v>
      </c>
      <c r="D19" s="34">
        <v>7.14</v>
      </c>
      <c r="E19" s="34">
        <v>8.11</v>
      </c>
      <c r="F19" s="114">
        <v>48.65</v>
      </c>
    </row>
    <row r="20" spans="1:6" ht="18.75" x14ac:dyDescent="0.25">
      <c r="A20" s="45"/>
      <c r="B20" s="34">
        <v>46</v>
      </c>
      <c r="C20" s="34">
        <v>2</v>
      </c>
      <c r="D20" s="34">
        <v>4.76</v>
      </c>
      <c r="E20" s="34">
        <v>5.41</v>
      </c>
      <c r="F20" s="114">
        <v>54.05</v>
      </c>
    </row>
    <row r="21" spans="1:6" ht="18.75" x14ac:dyDescent="0.25">
      <c r="A21" s="45"/>
      <c r="B21" s="34">
        <v>47</v>
      </c>
      <c r="C21" s="34">
        <v>1</v>
      </c>
      <c r="D21" s="34">
        <v>2.38</v>
      </c>
      <c r="E21" s="34">
        <v>2.7</v>
      </c>
      <c r="F21" s="114">
        <v>56.76</v>
      </c>
    </row>
    <row r="22" spans="1:6" ht="18.75" x14ac:dyDescent="0.25">
      <c r="A22" s="45"/>
      <c r="B22" s="34">
        <v>48</v>
      </c>
      <c r="C22" s="34">
        <v>3</v>
      </c>
      <c r="D22" s="34">
        <v>7.14</v>
      </c>
      <c r="E22" s="34">
        <v>8.11</v>
      </c>
      <c r="F22" s="114">
        <v>64.86</v>
      </c>
    </row>
    <row r="23" spans="1:6" ht="18.75" x14ac:dyDescent="0.25">
      <c r="A23" s="45"/>
      <c r="B23" s="34">
        <v>49</v>
      </c>
      <c r="C23" s="34">
        <v>1</v>
      </c>
      <c r="D23" s="34">
        <v>2.38</v>
      </c>
      <c r="E23" s="34">
        <v>2.7</v>
      </c>
      <c r="F23" s="114">
        <v>67.569999999999993</v>
      </c>
    </row>
    <row r="24" spans="1:6" ht="18.75" x14ac:dyDescent="0.25">
      <c r="A24" s="45"/>
      <c r="B24" s="34">
        <v>50</v>
      </c>
      <c r="C24" s="34">
        <v>3</v>
      </c>
      <c r="D24" s="34">
        <v>7.14</v>
      </c>
      <c r="E24" s="34">
        <v>8.11</v>
      </c>
      <c r="F24" s="114">
        <v>75.680000000000007</v>
      </c>
    </row>
    <row r="25" spans="1:6" ht="18.75" x14ac:dyDescent="0.25">
      <c r="A25" s="45"/>
      <c r="B25" s="34">
        <v>51</v>
      </c>
      <c r="C25" s="34">
        <v>1</v>
      </c>
      <c r="D25" s="34">
        <v>2.38</v>
      </c>
      <c r="E25" s="34">
        <v>2.7</v>
      </c>
      <c r="F25" s="114">
        <v>78.38</v>
      </c>
    </row>
    <row r="26" spans="1:6" ht="18.75" x14ac:dyDescent="0.25">
      <c r="A26" s="45"/>
      <c r="B26" s="34">
        <v>52</v>
      </c>
      <c r="C26" s="34">
        <v>1</v>
      </c>
      <c r="D26" s="34">
        <v>2.38</v>
      </c>
      <c r="E26" s="34">
        <v>2.7</v>
      </c>
      <c r="F26" s="114">
        <v>81.08</v>
      </c>
    </row>
    <row r="27" spans="1:6" ht="18.75" x14ac:dyDescent="0.25">
      <c r="A27" s="45"/>
      <c r="B27" s="34">
        <v>53</v>
      </c>
      <c r="C27" s="34">
        <v>4</v>
      </c>
      <c r="D27" s="34">
        <v>9.52</v>
      </c>
      <c r="E27" s="34">
        <v>10.81</v>
      </c>
      <c r="F27" s="114">
        <v>91.89</v>
      </c>
    </row>
    <row r="28" spans="1:6" ht="18.75" x14ac:dyDescent="0.25">
      <c r="A28" s="45"/>
      <c r="B28" s="34">
        <v>55</v>
      </c>
      <c r="C28" s="34">
        <v>1</v>
      </c>
      <c r="D28" s="34">
        <v>2.38</v>
      </c>
      <c r="E28" s="34">
        <v>2.7</v>
      </c>
      <c r="F28" s="114">
        <v>94.59</v>
      </c>
    </row>
    <row r="29" spans="1:6" ht="18.75" x14ac:dyDescent="0.25">
      <c r="A29" s="45"/>
      <c r="B29" s="34">
        <v>57</v>
      </c>
      <c r="C29" s="34">
        <v>1</v>
      </c>
      <c r="D29" s="34">
        <v>2.38</v>
      </c>
      <c r="E29" s="34">
        <v>2.7</v>
      </c>
      <c r="F29" s="114">
        <v>97.3</v>
      </c>
    </row>
    <row r="30" spans="1:6" ht="18.75" x14ac:dyDescent="0.25">
      <c r="A30" s="45"/>
      <c r="B30" s="34">
        <v>59</v>
      </c>
      <c r="C30" s="34">
        <v>1</v>
      </c>
      <c r="D30" s="34">
        <v>2.38</v>
      </c>
      <c r="E30" s="34">
        <v>2.7</v>
      </c>
      <c r="F30" s="114">
        <v>100</v>
      </c>
    </row>
    <row r="31" spans="1:6" ht="19.5" thickBot="1" x14ac:dyDescent="0.3">
      <c r="A31" s="45"/>
      <c r="B31" s="34">
        <v>99</v>
      </c>
      <c r="C31" s="34">
        <v>5</v>
      </c>
      <c r="D31" s="34">
        <v>11.9</v>
      </c>
      <c r="E31" s="34" t="s">
        <v>22</v>
      </c>
      <c r="F31" s="115"/>
    </row>
    <row r="32" spans="1:6" ht="19.5" thickTop="1" x14ac:dyDescent="0.25">
      <c r="A32" s="156" t="s">
        <v>23</v>
      </c>
      <c r="B32" s="157"/>
      <c r="C32" s="116">
        <v>42</v>
      </c>
      <c r="D32" s="116">
        <v>100</v>
      </c>
      <c r="E32" s="116">
        <v>100</v>
      </c>
      <c r="F32" s="117"/>
    </row>
    <row r="34" spans="1:3" x14ac:dyDescent="0.25">
      <c r="A34" s="154" t="s">
        <v>76</v>
      </c>
      <c r="B34" s="155"/>
      <c r="C34" s="155"/>
    </row>
    <row r="35" spans="1:3" ht="18.75" x14ac:dyDescent="0.25">
      <c r="A35" s="118" t="s">
        <v>24</v>
      </c>
      <c r="B35" s="119" t="s">
        <v>21</v>
      </c>
      <c r="C35" s="120">
        <v>37</v>
      </c>
    </row>
    <row r="36" spans="1:3" ht="18.75" x14ac:dyDescent="0.25">
      <c r="A36" s="45"/>
      <c r="B36" s="122" t="s">
        <v>22</v>
      </c>
      <c r="C36" s="114">
        <v>5</v>
      </c>
    </row>
    <row r="37" spans="1:3" ht="18.75" x14ac:dyDescent="0.25">
      <c r="A37" s="123" t="s">
        <v>190</v>
      </c>
      <c r="B37" s="124"/>
      <c r="C37" s="114">
        <v>44.62</v>
      </c>
    </row>
    <row r="38" spans="1:3" ht="18.75" x14ac:dyDescent="0.25">
      <c r="A38" s="123" t="s">
        <v>191</v>
      </c>
      <c r="B38" s="124"/>
      <c r="C38" s="114">
        <v>8</v>
      </c>
    </row>
    <row r="39" spans="1:3" ht="18.75" x14ac:dyDescent="0.25">
      <c r="A39" s="123" t="s">
        <v>192</v>
      </c>
      <c r="B39" s="124"/>
      <c r="C39" s="114">
        <v>26</v>
      </c>
    </row>
    <row r="40" spans="1:3" ht="18.75" x14ac:dyDescent="0.25">
      <c r="A40" s="125" t="s">
        <v>193</v>
      </c>
      <c r="B40" s="126"/>
      <c r="C40" s="127">
        <v>59</v>
      </c>
    </row>
    <row r="41" spans="1:3" x14ac:dyDescent="0.25">
      <c r="A41" s="1"/>
    </row>
    <row r="42" spans="1:3" ht="31.5" x14ac:dyDescent="0.25">
      <c r="A42" s="107" t="s">
        <v>183</v>
      </c>
    </row>
    <row r="43" spans="1:3" x14ac:dyDescent="0.25">
      <c r="A43" s="121"/>
    </row>
    <row r="44" spans="1:3" x14ac:dyDescent="0.25">
      <c r="A44" s="108" t="s">
        <v>183</v>
      </c>
    </row>
    <row r="45" spans="1:3" x14ac:dyDescent="0.25">
      <c r="A45" s="108" t="s">
        <v>194</v>
      </c>
    </row>
    <row r="46" spans="1:3" x14ac:dyDescent="0.25">
      <c r="A46" s="108" t="s">
        <v>195</v>
      </c>
    </row>
    <row r="47" spans="1:3" x14ac:dyDescent="0.25">
      <c r="A47" s="108" t="s">
        <v>196</v>
      </c>
    </row>
    <row r="48" spans="1:3" x14ac:dyDescent="0.25">
      <c r="A48" s="128"/>
    </row>
    <row r="49" spans="1:6" ht="18.75" x14ac:dyDescent="0.25">
      <c r="A49" s="158" t="s">
        <v>197</v>
      </c>
      <c r="B49" s="155"/>
      <c r="C49" s="155"/>
      <c r="D49" s="155"/>
      <c r="E49" s="155"/>
      <c r="F49" s="155"/>
    </row>
    <row r="50" spans="1:6" ht="30.75" thickBot="1" x14ac:dyDescent="0.3">
      <c r="A50" s="129" t="s">
        <v>186</v>
      </c>
      <c r="B50" s="129" t="s">
        <v>187</v>
      </c>
      <c r="C50" s="129" t="s">
        <v>25</v>
      </c>
      <c r="D50" s="129" t="s">
        <v>188</v>
      </c>
    </row>
    <row r="51" spans="1:6" ht="15.75" thickTop="1" x14ac:dyDescent="0.25">
      <c r="A51" s="131" t="s">
        <v>79</v>
      </c>
      <c r="B51" s="132">
        <v>15</v>
      </c>
      <c r="C51" s="132">
        <v>35.71</v>
      </c>
      <c r="D51" s="132">
        <v>40.54</v>
      </c>
    </row>
    <row r="52" spans="1:6" x14ac:dyDescent="0.25">
      <c r="A52" s="134" t="s">
        <v>80</v>
      </c>
      <c r="B52" s="135">
        <v>22</v>
      </c>
      <c r="C52" s="135">
        <v>52.38</v>
      </c>
      <c r="D52" s="135">
        <v>59.46</v>
      </c>
    </row>
    <row r="53" spans="1:6" ht="15.75" thickBot="1" x14ac:dyDescent="0.3">
      <c r="A53" s="134"/>
      <c r="B53" s="135">
        <v>5</v>
      </c>
      <c r="C53" s="135">
        <v>11.9</v>
      </c>
      <c r="D53" s="135" t="s">
        <v>22</v>
      </c>
    </row>
    <row r="54" spans="1:6" ht="15.75" thickTop="1" x14ac:dyDescent="0.25">
      <c r="A54" s="152" t="s">
        <v>23</v>
      </c>
      <c r="B54" s="153"/>
      <c r="C54" s="137">
        <v>42</v>
      </c>
      <c r="D54" s="137">
        <v>100</v>
      </c>
      <c r="E54" s="138"/>
    </row>
    <row r="55" spans="1:6" x14ac:dyDescent="0.25">
      <c r="A55" s="1"/>
    </row>
    <row r="56" spans="1:6" ht="15.75" x14ac:dyDescent="0.25">
      <c r="A56" s="107" t="s">
        <v>183</v>
      </c>
    </row>
    <row r="57" spans="1:6" x14ac:dyDescent="0.25">
      <c r="A57" s="1"/>
    </row>
    <row r="58" spans="1:6" x14ac:dyDescent="0.25">
      <c r="A58" s="108" t="s">
        <v>183</v>
      </c>
    </row>
    <row r="59" spans="1:6" x14ac:dyDescent="0.25">
      <c r="A59" s="108" t="s">
        <v>198</v>
      </c>
    </row>
    <row r="60" spans="1:6" x14ac:dyDescent="0.25">
      <c r="A60" s="108" t="s">
        <v>195</v>
      </c>
    </row>
    <row r="61" spans="1:6" x14ac:dyDescent="0.25">
      <c r="A61" s="108" t="s">
        <v>196</v>
      </c>
    </row>
    <row r="62" spans="1:6" x14ac:dyDescent="0.25">
      <c r="A62" s="139"/>
    </row>
    <row r="63" spans="1:6" ht="18.75" x14ac:dyDescent="0.25">
      <c r="A63" s="158" t="s">
        <v>133</v>
      </c>
      <c r="B63" s="155"/>
      <c r="C63" s="155"/>
      <c r="D63" s="155"/>
      <c r="E63" s="155"/>
      <c r="F63" s="155"/>
    </row>
    <row r="64" spans="1:6" ht="30.75" thickBot="1" x14ac:dyDescent="0.3">
      <c r="A64" s="129" t="s">
        <v>186</v>
      </c>
      <c r="B64" s="129" t="s">
        <v>83</v>
      </c>
      <c r="C64" s="129" t="s">
        <v>187</v>
      </c>
      <c r="D64" s="129" t="s">
        <v>25</v>
      </c>
      <c r="E64" s="129" t="s">
        <v>188</v>
      </c>
      <c r="F64" s="130" t="s">
        <v>189</v>
      </c>
    </row>
    <row r="65" spans="1:6" ht="15.75" thickTop="1" x14ac:dyDescent="0.25">
      <c r="A65" s="131" t="s">
        <v>134</v>
      </c>
      <c r="B65" s="132">
        <v>1</v>
      </c>
      <c r="C65" s="132">
        <v>23</v>
      </c>
      <c r="D65" s="132">
        <v>54.76</v>
      </c>
      <c r="E65" s="132">
        <v>54.76</v>
      </c>
      <c r="F65" s="133">
        <v>54.76</v>
      </c>
    </row>
    <row r="66" spans="1:6" ht="15.75" thickBot="1" x14ac:dyDescent="0.3">
      <c r="A66" s="134" t="s">
        <v>135</v>
      </c>
      <c r="B66" s="135">
        <v>2</v>
      </c>
      <c r="C66" s="135">
        <v>19</v>
      </c>
      <c r="D66" s="135">
        <v>45.24</v>
      </c>
      <c r="E66" s="135">
        <v>45.24</v>
      </c>
      <c r="F66" s="136">
        <v>100</v>
      </c>
    </row>
    <row r="67" spans="1:6" ht="15.75" thickTop="1" x14ac:dyDescent="0.25">
      <c r="A67" s="152" t="s">
        <v>23</v>
      </c>
      <c r="B67" s="153"/>
      <c r="C67" s="137">
        <v>42</v>
      </c>
      <c r="D67" s="137">
        <v>100</v>
      </c>
      <c r="E67" s="137">
        <v>100</v>
      </c>
      <c r="F67" s="138"/>
    </row>
    <row r="68" spans="1:6" x14ac:dyDescent="0.25">
      <c r="A68" s="1"/>
    </row>
    <row r="69" spans="1:6" ht="18.75" x14ac:dyDescent="0.25">
      <c r="A69" s="148" t="s">
        <v>199</v>
      </c>
      <c r="B69" s="149"/>
      <c r="C69" s="149"/>
      <c r="D69" s="149"/>
      <c r="E69" s="149"/>
      <c r="F69" s="149"/>
    </row>
    <row r="70" spans="1:6" ht="30.75" thickBot="1" x14ac:dyDescent="0.3">
      <c r="A70" s="129" t="s">
        <v>186</v>
      </c>
      <c r="B70" s="129" t="s">
        <v>187</v>
      </c>
      <c r="C70" s="129" t="s">
        <v>25</v>
      </c>
      <c r="D70" s="129" t="s">
        <v>188</v>
      </c>
      <c r="E70" s="130" t="s">
        <v>189</v>
      </c>
    </row>
    <row r="71" spans="1:6" ht="15.75" thickTop="1" x14ac:dyDescent="0.25">
      <c r="A71" s="131" t="s">
        <v>200</v>
      </c>
      <c r="B71" s="132">
        <v>26</v>
      </c>
      <c r="C71" s="132">
        <v>61.9</v>
      </c>
      <c r="D71" s="132">
        <v>61.9</v>
      </c>
      <c r="E71" s="133">
        <v>61.9</v>
      </c>
    </row>
    <row r="72" spans="1:6" x14ac:dyDescent="0.25">
      <c r="A72" s="134" t="s">
        <v>201</v>
      </c>
      <c r="B72" s="135">
        <v>8</v>
      </c>
      <c r="C72" s="135">
        <v>19.05</v>
      </c>
      <c r="D72" s="135">
        <v>19.05</v>
      </c>
      <c r="E72" s="136">
        <v>80.95</v>
      </c>
    </row>
    <row r="73" spans="1:6" x14ac:dyDescent="0.25">
      <c r="A73" s="134" t="s">
        <v>202</v>
      </c>
      <c r="B73" s="135">
        <v>1</v>
      </c>
      <c r="C73" s="135">
        <v>2.38</v>
      </c>
      <c r="D73" s="135">
        <v>2.38</v>
      </c>
      <c r="E73" s="136">
        <v>83.33</v>
      </c>
    </row>
    <row r="74" spans="1:6" ht="15.75" thickBot="1" x14ac:dyDescent="0.3">
      <c r="A74" s="134" t="s">
        <v>203</v>
      </c>
      <c r="B74" s="135">
        <v>7</v>
      </c>
      <c r="C74" s="135">
        <v>16.670000000000002</v>
      </c>
      <c r="D74" s="135">
        <v>16.670000000000002</v>
      </c>
      <c r="E74" s="136">
        <v>100</v>
      </c>
    </row>
    <row r="75" spans="1:6" ht="15.75" thickTop="1" x14ac:dyDescent="0.25">
      <c r="A75" s="150" t="s">
        <v>23</v>
      </c>
      <c r="B75" s="137">
        <v>42</v>
      </c>
      <c r="C75" s="137">
        <v>100</v>
      </c>
      <c r="D75" s="137">
        <v>100</v>
      </c>
      <c r="E75" s="138"/>
    </row>
  </sheetData>
  <mergeCells count="7">
    <mergeCell ref="A67:B67"/>
    <mergeCell ref="A7:F7"/>
    <mergeCell ref="A32:B32"/>
    <mergeCell ref="A34:C34"/>
    <mergeCell ref="A49:F49"/>
    <mergeCell ref="A54:B54"/>
    <mergeCell ref="A63:F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S18" sqref="S18"/>
    </sheetView>
  </sheetViews>
  <sheetFormatPr baseColWidth="10" defaultRowHeight="15" x14ac:dyDescent="0.25"/>
  <cols>
    <col min="1" max="1" width="71.42578125" style="65" customWidth="1"/>
    <col min="2" max="16384" width="11.42578125" style="65"/>
  </cols>
  <sheetData>
    <row r="1" spans="1:20" x14ac:dyDescent="0.25">
      <c r="A1" s="99"/>
      <c r="B1" s="159" t="s">
        <v>178</v>
      </c>
      <c r="C1" s="160"/>
      <c r="D1" s="160"/>
      <c r="E1" s="160"/>
      <c r="F1" s="160"/>
      <c r="G1" s="160"/>
      <c r="H1" s="160"/>
      <c r="I1" s="161"/>
      <c r="J1" s="168" t="s">
        <v>181</v>
      </c>
      <c r="K1" s="162" t="s">
        <v>179</v>
      </c>
      <c r="L1" s="163"/>
      <c r="M1" s="163"/>
      <c r="N1" s="163"/>
      <c r="O1" s="163"/>
      <c r="P1" s="164"/>
      <c r="Q1" s="165" t="s">
        <v>180</v>
      </c>
      <c r="R1" s="166"/>
      <c r="S1" s="167"/>
      <c r="T1" s="170" t="s">
        <v>182</v>
      </c>
    </row>
    <row r="2" spans="1:20" ht="60.75" thickBot="1" x14ac:dyDescent="0.3">
      <c r="A2" s="100" t="s">
        <v>177</v>
      </c>
      <c r="B2" s="77" t="s">
        <v>172</v>
      </c>
      <c r="C2" s="78" t="s">
        <v>173</v>
      </c>
      <c r="D2" s="78" t="s">
        <v>174</v>
      </c>
      <c r="E2" s="78" t="s">
        <v>78</v>
      </c>
      <c r="F2" s="78" t="s">
        <v>175</v>
      </c>
      <c r="G2" s="78" t="s">
        <v>22</v>
      </c>
      <c r="H2" s="78" t="s">
        <v>176</v>
      </c>
      <c r="I2" s="79" t="s">
        <v>23</v>
      </c>
      <c r="J2" s="169"/>
      <c r="K2" s="101" t="s">
        <v>172</v>
      </c>
      <c r="L2" s="102" t="s">
        <v>173</v>
      </c>
      <c r="M2" s="102" t="s">
        <v>174</v>
      </c>
      <c r="N2" s="102" t="s">
        <v>78</v>
      </c>
      <c r="O2" s="102" t="s">
        <v>175</v>
      </c>
      <c r="P2" s="103" t="s">
        <v>22</v>
      </c>
      <c r="Q2" s="104" t="s">
        <v>173</v>
      </c>
      <c r="R2" s="105" t="s">
        <v>174</v>
      </c>
      <c r="S2" s="106" t="s">
        <v>78</v>
      </c>
      <c r="T2" s="171"/>
    </row>
    <row r="3" spans="1:20" ht="30.75" customHeight="1" x14ac:dyDescent="0.25">
      <c r="A3" s="87" t="s">
        <v>3</v>
      </c>
      <c r="B3" s="88">
        <f>+COUNTIF('Resultados digitados 2'!$B5:$AQ5,1)</f>
        <v>22</v>
      </c>
      <c r="C3" s="89">
        <f>+COUNTIF('Resultados digitados 2'!$B5:$AQ5,2)</f>
        <v>14</v>
      </c>
      <c r="D3" s="89">
        <f>+COUNTIF('Resultados digitados 2'!$B5:$AQ5,3)</f>
        <v>1</v>
      </c>
      <c r="E3" s="89">
        <f>+COUNTIF('Resultados digitados 2'!$B5:$AQ5,4)</f>
        <v>0</v>
      </c>
      <c r="F3" s="89">
        <f>+COUNTIF('Resultados digitados 2'!$B5:$AQ5,5)</f>
        <v>5</v>
      </c>
      <c r="G3" s="89">
        <f>+COUNTBLANK('Resultados digitados 2'!$B5:$AQ5)</f>
        <v>0</v>
      </c>
      <c r="H3" s="89">
        <f>SUM(B3:F3)</f>
        <v>42</v>
      </c>
      <c r="I3" s="90">
        <f>+H3+G3</f>
        <v>42</v>
      </c>
      <c r="J3" s="91">
        <f>+_xlfn.MODE.SNGL('Resultados digitados 2'!B5:AQ5)</f>
        <v>1</v>
      </c>
      <c r="K3" s="92">
        <f>+B3/$H3</f>
        <v>0.52380952380952384</v>
      </c>
      <c r="L3" s="93">
        <f>+C3/$H3</f>
        <v>0.33333333333333331</v>
      </c>
      <c r="M3" s="93">
        <f>+D3/$H3</f>
        <v>2.3809523809523808E-2</v>
      </c>
      <c r="N3" s="93">
        <f>+E3/$H3</f>
        <v>0</v>
      </c>
      <c r="O3" s="93">
        <f>+F3/$H3</f>
        <v>0.11904761904761904</v>
      </c>
      <c r="P3" s="94">
        <f>+G3/$I3</f>
        <v>0</v>
      </c>
      <c r="Q3" s="95">
        <f>+K3+L3</f>
        <v>0.85714285714285721</v>
      </c>
      <c r="R3" s="96">
        <f>+M3</f>
        <v>2.3809523809523808E-2</v>
      </c>
      <c r="S3" s="97">
        <f>+N3+O3</f>
        <v>0.11904761904761904</v>
      </c>
      <c r="T3" s="98"/>
    </row>
    <row r="4" spans="1:20" ht="30.75" customHeight="1" x14ac:dyDescent="0.25">
      <c r="A4" s="64" t="s">
        <v>4</v>
      </c>
      <c r="B4" s="66">
        <f>+COUNTIF('Resultados digitados 2'!$B6:$AQ6,1)</f>
        <v>23</v>
      </c>
      <c r="C4" s="67">
        <f>+COUNTIF('Resultados digitados 2'!$B6:$AQ6,2)</f>
        <v>11</v>
      </c>
      <c r="D4" s="67">
        <f>+COUNTIF('Resultados digitados 2'!$B6:$AQ6,3)</f>
        <v>7</v>
      </c>
      <c r="E4" s="67">
        <f>+COUNTIF('Resultados digitados 2'!$B6:$AQ6,4)</f>
        <v>1</v>
      </c>
      <c r="F4" s="67">
        <f>+COUNTIF('Resultados digitados 2'!$B6:$AQ6,5)</f>
        <v>0</v>
      </c>
      <c r="G4" s="67">
        <f>+COUNTBLANK('Resultados digitados 2'!$B6:$AQ6)</f>
        <v>0</v>
      </c>
      <c r="H4" s="67">
        <f t="shared" ref="H4:H18" si="0">SUM(B4:F4)</f>
        <v>42</v>
      </c>
      <c r="I4" s="68">
        <f t="shared" ref="I4:I18" si="1">+H4+G4</f>
        <v>42</v>
      </c>
      <c r="J4" s="69">
        <f>+_xlfn.MODE.SNGL('Resultados digitados 2'!B6:AQ6)</f>
        <v>1</v>
      </c>
      <c r="K4" s="70">
        <f t="shared" ref="K4:K18" si="2">+B4/$H4</f>
        <v>0.54761904761904767</v>
      </c>
      <c r="L4" s="71">
        <f t="shared" ref="L4:L18" si="3">+C4/$H4</f>
        <v>0.26190476190476192</v>
      </c>
      <c r="M4" s="71">
        <f t="shared" ref="M4:M18" si="4">+D4/$H4</f>
        <v>0.16666666666666666</v>
      </c>
      <c r="N4" s="71">
        <f t="shared" ref="N4:N18" si="5">+E4/$H4</f>
        <v>2.3809523809523808E-2</v>
      </c>
      <c r="O4" s="71">
        <f t="shared" ref="O4:O18" si="6">+F4/$H4</f>
        <v>0</v>
      </c>
      <c r="P4" s="72">
        <f t="shared" ref="P4:P18" si="7">+G4/$I4</f>
        <v>0</v>
      </c>
      <c r="Q4" s="73">
        <f t="shared" ref="Q4:Q18" si="8">+K4+L4</f>
        <v>0.80952380952380953</v>
      </c>
      <c r="R4" s="74">
        <f t="shared" ref="R4:R18" si="9">+M4</f>
        <v>0.16666666666666666</v>
      </c>
      <c r="S4" s="75">
        <f t="shared" ref="S4:S18" si="10">+N4+O4</f>
        <v>2.3809523809523808E-2</v>
      </c>
      <c r="T4" s="76"/>
    </row>
    <row r="5" spans="1:20" ht="30.75" customHeight="1" x14ac:dyDescent="0.25">
      <c r="A5" s="64" t="s">
        <v>5</v>
      </c>
      <c r="B5" s="66">
        <f>+COUNTIF('Resultados digitados 2'!$B7:$AQ7,1)</f>
        <v>20</v>
      </c>
      <c r="C5" s="67">
        <f>+COUNTIF('Resultados digitados 2'!$B7:$AQ7,2)</f>
        <v>12</v>
      </c>
      <c r="D5" s="67">
        <f>+COUNTIF('Resultados digitados 2'!$B7:$AQ7,3)</f>
        <v>6</v>
      </c>
      <c r="E5" s="67">
        <f>+COUNTIF('Resultados digitados 2'!$B7:$AQ7,4)</f>
        <v>3</v>
      </c>
      <c r="F5" s="67">
        <f>+COUNTIF('Resultados digitados 2'!$B7:$AQ7,5)</f>
        <v>1</v>
      </c>
      <c r="G5" s="67">
        <f>+COUNTBLANK('Resultados digitados 2'!$B7:$AQ7)</f>
        <v>0</v>
      </c>
      <c r="H5" s="67">
        <f t="shared" si="0"/>
        <v>42</v>
      </c>
      <c r="I5" s="68">
        <f t="shared" si="1"/>
        <v>42</v>
      </c>
      <c r="J5" s="69">
        <f>+_xlfn.MODE.SNGL('Resultados digitados 2'!B7:AQ7)</f>
        <v>1</v>
      </c>
      <c r="K5" s="70">
        <f t="shared" si="2"/>
        <v>0.47619047619047616</v>
      </c>
      <c r="L5" s="71">
        <f t="shared" si="3"/>
        <v>0.2857142857142857</v>
      </c>
      <c r="M5" s="71">
        <f t="shared" si="4"/>
        <v>0.14285714285714285</v>
      </c>
      <c r="N5" s="71">
        <f t="shared" si="5"/>
        <v>7.1428571428571425E-2</v>
      </c>
      <c r="O5" s="71">
        <f t="shared" si="6"/>
        <v>2.3809523809523808E-2</v>
      </c>
      <c r="P5" s="72">
        <f t="shared" si="7"/>
        <v>0</v>
      </c>
      <c r="Q5" s="73">
        <f t="shared" si="8"/>
        <v>0.76190476190476186</v>
      </c>
      <c r="R5" s="74">
        <f t="shared" si="9"/>
        <v>0.14285714285714285</v>
      </c>
      <c r="S5" s="75">
        <f t="shared" si="10"/>
        <v>9.5238095238095233E-2</v>
      </c>
      <c r="T5" s="76"/>
    </row>
    <row r="6" spans="1:20" ht="30.75" customHeight="1" x14ac:dyDescent="0.25">
      <c r="A6" s="64" t="s">
        <v>6</v>
      </c>
      <c r="B6" s="66">
        <f>+COUNTIF('Resultados digitados 2'!$B8:$AQ8,1)</f>
        <v>19</v>
      </c>
      <c r="C6" s="67">
        <f>+COUNTIF('Resultados digitados 2'!$B8:$AQ8,2)</f>
        <v>9</v>
      </c>
      <c r="D6" s="67">
        <f>+COUNTIF('Resultados digitados 2'!$B8:$AQ8,3)</f>
        <v>9</v>
      </c>
      <c r="E6" s="67">
        <f>+COUNTIF('Resultados digitados 2'!$B8:$AQ8,4)</f>
        <v>3</v>
      </c>
      <c r="F6" s="67">
        <f>+COUNTIF('Resultados digitados 2'!$B8:$AQ8,5)</f>
        <v>2</v>
      </c>
      <c r="G6" s="67">
        <f>+COUNTBLANK('Resultados digitados 2'!$B8:$AQ8)</f>
        <v>0</v>
      </c>
      <c r="H6" s="67">
        <f t="shared" si="0"/>
        <v>42</v>
      </c>
      <c r="I6" s="68">
        <f t="shared" si="1"/>
        <v>42</v>
      </c>
      <c r="J6" s="69">
        <f>+_xlfn.MODE.SNGL('Resultados digitados 2'!B8:AQ8)</f>
        <v>1</v>
      </c>
      <c r="K6" s="70">
        <f t="shared" si="2"/>
        <v>0.45238095238095238</v>
      </c>
      <c r="L6" s="71">
        <f t="shared" si="3"/>
        <v>0.21428571428571427</v>
      </c>
      <c r="M6" s="71">
        <f t="shared" si="4"/>
        <v>0.21428571428571427</v>
      </c>
      <c r="N6" s="71">
        <f t="shared" si="5"/>
        <v>7.1428571428571425E-2</v>
      </c>
      <c r="O6" s="71">
        <f t="shared" si="6"/>
        <v>4.7619047619047616E-2</v>
      </c>
      <c r="P6" s="72">
        <f t="shared" si="7"/>
        <v>0</v>
      </c>
      <c r="Q6" s="73">
        <f t="shared" si="8"/>
        <v>0.66666666666666663</v>
      </c>
      <c r="R6" s="74">
        <f t="shared" si="9"/>
        <v>0.21428571428571427</v>
      </c>
      <c r="S6" s="75">
        <f t="shared" si="10"/>
        <v>0.11904761904761904</v>
      </c>
      <c r="T6" s="76"/>
    </row>
    <row r="7" spans="1:20" ht="30.75" customHeight="1" x14ac:dyDescent="0.25">
      <c r="A7" s="64" t="s">
        <v>7</v>
      </c>
      <c r="B7" s="66">
        <f>+COUNTIF('Resultados digitados 2'!$B9:$AQ9,1)</f>
        <v>7</v>
      </c>
      <c r="C7" s="67">
        <f>+COUNTIF('Resultados digitados 2'!$B9:$AQ9,2)</f>
        <v>11</v>
      </c>
      <c r="D7" s="67">
        <f>+COUNTIF('Resultados digitados 2'!$B9:$AQ9,3)</f>
        <v>8</v>
      </c>
      <c r="E7" s="67">
        <f>+COUNTIF('Resultados digitados 2'!$B9:$AQ9,4)</f>
        <v>12</v>
      </c>
      <c r="F7" s="67">
        <f>+COUNTIF('Resultados digitados 2'!$B9:$AQ9,5)</f>
        <v>4</v>
      </c>
      <c r="G7" s="67">
        <f>+COUNTBLANK('Resultados digitados 2'!$B9:$AQ9)</f>
        <v>0</v>
      </c>
      <c r="H7" s="67">
        <f t="shared" si="0"/>
        <v>42</v>
      </c>
      <c r="I7" s="68">
        <f t="shared" si="1"/>
        <v>42</v>
      </c>
      <c r="J7" s="69">
        <f>+_xlfn.MODE.SNGL('Resultados digitados 2'!B9:AQ9)</f>
        <v>4</v>
      </c>
      <c r="K7" s="70">
        <f t="shared" si="2"/>
        <v>0.16666666666666666</v>
      </c>
      <c r="L7" s="71">
        <f t="shared" si="3"/>
        <v>0.26190476190476192</v>
      </c>
      <c r="M7" s="71">
        <f t="shared" si="4"/>
        <v>0.19047619047619047</v>
      </c>
      <c r="N7" s="71">
        <f t="shared" si="5"/>
        <v>0.2857142857142857</v>
      </c>
      <c r="O7" s="71">
        <f t="shared" si="6"/>
        <v>9.5238095238095233E-2</v>
      </c>
      <c r="P7" s="72">
        <f t="shared" si="7"/>
        <v>0</v>
      </c>
      <c r="Q7" s="73">
        <f t="shared" si="8"/>
        <v>0.4285714285714286</v>
      </c>
      <c r="R7" s="74">
        <f t="shared" si="9"/>
        <v>0.19047619047619047</v>
      </c>
      <c r="S7" s="75">
        <f t="shared" si="10"/>
        <v>0.38095238095238093</v>
      </c>
      <c r="T7" s="76"/>
    </row>
    <row r="8" spans="1:20" ht="30.75" customHeight="1" x14ac:dyDescent="0.25">
      <c r="A8" s="64" t="s">
        <v>8</v>
      </c>
      <c r="B8" s="66">
        <f>+COUNTIF('Resultados digitados 2'!$B10:$AQ10,1)</f>
        <v>14</v>
      </c>
      <c r="C8" s="67">
        <f>+COUNTIF('Resultados digitados 2'!$B10:$AQ10,2)</f>
        <v>14</v>
      </c>
      <c r="D8" s="67">
        <f>+COUNTIF('Resultados digitados 2'!$B10:$AQ10,3)</f>
        <v>7</v>
      </c>
      <c r="E8" s="67">
        <f>+COUNTIF('Resultados digitados 2'!$B10:$AQ10,4)</f>
        <v>3</v>
      </c>
      <c r="F8" s="67">
        <f>+COUNTIF('Resultados digitados 2'!$B10:$AQ10,5)</f>
        <v>4</v>
      </c>
      <c r="G8" s="67">
        <f>+COUNTBLANK('Resultados digitados 2'!$B10:$AQ10)</f>
        <v>0</v>
      </c>
      <c r="H8" s="67">
        <f t="shared" si="0"/>
        <v>42</v>
      </c>
      <c r="I8" s="68">
        <f t="shared" si="1"/>
        <v>42</v>
      </c>
      <c r="J8" s="69">
        <f>+_xlfn.MODE.SNGL('Resultados digitados 2'!B10:AQ10)</f>
        <v>2</v>
      </c>
      <c r="K8" s="70">
        <f t="shared" si="2"/>
        <v>0.33333333333333331</v>
      </c>
      <c r="L8" s="71">
        <f t="shared" si="3"/>
        <v>0.33333333333333331</v>
      </c>
      <c r="M8" s="71">
        <f t="shared" si="4"/>
        <v>0.16666666666666666</v>
      </c>
      <c r="N8" s="71">
        <f t="shared" si="5"/>
        <v>7.1428571428571425E-2</v>
      </c>
      <c r="O8" s="71">
        <f t="shared" si="6"/>
        <v>9.5238095238095233E-2</v>
      </c>
      <c r="P8" s="72">
        <f t="shared" si="7"/>
        <v>0</v>
      </c>
      <c r="Q8" s="73">
        <f t="shared" si="8"/>
        <v>0.66666666666666663</v>
      </c>
      <c r="R8" s="74">
        <f t="shared" si="9"/>
        <v>0.16666666666666666</v>
      </c>
      <c r="S8" s="75">
        <f t="shared" si="10"/>
        <v>0.16666666666666666</v>
      </c>
      <c r="T8" s="76"/>
    </row>
    <row r="9" spans="1:20" ht="30.75" customHeight="1" x14ac:dyDescent="0.25">
      <c r="A9" s="64" t="s">
        <v>9</v>
      </c>
      <c r="B9" s="66">
        <f>+COUNTIF('Resultados digitados 2'!$B11:$AQ11,1)</f>
        <v>4</v>
      </c>
      <c r="C9" s="67">
        <f>+COUNTIF('Resultados digitados 2'!$B11:$AQ11,2)</f>
        <v>8</v>
      </c>
      <c r="D9" s="67">
        <f>+COUNTIF('Resultados digitados 2'!$B11:$AQ11,3)</f>
        <v>11</v>
      </c>
      <c r="E9" s="67">
        <f>+COUNTIF('Resultados digitados 2'!$B11:$AQ11,4)</f>
        <v>10</v>
      </c>
      <c r="F9" s="67">
        <f>+COUNTIF('Resultados digitados 2'!$B11:$AQ11,5)</f>
        <v>8</v>
      </c>
      <c r="G9" s="67">
        <f>+COUNTBLANK('Resultados digitados 2'!$B11:$AQ11)</f>
        <v>1</v>
      </c>
      <c r="H9" s="67">
        <f t="shared" si="0"/>
        <v>41</v>
      </c>
      <c r="I9" s="68">
        <f t="shared" si="1"/>
        <v>42</v>
      </c>
      <c r="J9" s="69">
        <f>+_xlfn.MODE.SNGL('Resultados digitados 2'!B11:AQ11)</f>
        <v>3</v>
      </c>
      <c r="K9" s="70">
        <f t="shared" si="2"/>
        <v>9.7560975609756101E-2</v>
      </c>
      <c r="L9" s="71">
        <f t="shared" si="3"/>
        <v>0.1951219512195122</v>
      </c>
      <c r="M9" s="71">
        <f t="shared" si="4"/>
        <v>0.26829268292682928</v>
      </c>
      <c r="N9" s="71">
        <f t="shared" si="5"/>
        <v>0.24390243902439024</v>
      </c>
      <c r="O9" s="71">
        <f t="shared" si="6"/>
        <v>0.1951219512195122</v>
      </c>
      <c r="P9" s="72">
        <f t="shared" si="7"/>
        <v>2.3809523809523808E-2</v>
      </c>
      <c r="Q9" s="73">
        <f t="shared" si="8"/>
        <v>0.29268292682926833</v>
      </c>
      <c r="R9" s="74">
        <f t="shared" si="9"/>
        <v>0.26829268292682928</v>
      </c>
      <c r="S9" s="75">
        <f t="shared" si="10"/>
        <v>0.43902439024390244</v>
      </c>
      <c r="T9" s="76"/>
    </row>
    <row r="10" spans="1:20" ht="30.75" customHeight="1" x14ac:dyDescent="0.25">
      <c r="A10" s="64" t="s">
        <v>10</v>
      </c>
      <c r="B10" s="66">
        <f>+COUNTIF('Resultados digitados 2'!$B12:$AQ12,1)</f>
        <v>12</v>
      </c>
      <c r="C10" s="67">
        <f>+COUNTIF('Resultados digitados 2'!$B12:$AQ12,2)</f>
        <v>9</v>
      </c>
      <c r="D10" s="67">
        <f>+COUNTIF('Resultados digitados 2'!$B12:$AQ12,3)</f>
        <v>4</v>
      </c>
      <c r="E10" s="67">
        <f>+COUNTIF('Resultados digitados 2'!$B12:$AQ12,4)</f>
        <v>7</v>
      </c>
      <c r="F10" s="67">
        <f>+COUNTIF('Resultados digitados 2'!$B12:$AQ12,5)</f>
        <v>9</v>
      </c>
      <c r="G10" s="67">
        <f>+COUNTBLANK('Resultados digitados 2'!$B12:$AQ12)</f>
        <v>1</v>
      </c>
      <c r="H10" s="67">
        <f t="shared" si="0"/>
        <v>41</v>
      </c>
      <c r="I10" s="68">
        <f t="shared" si="1"/>
        <v>42</v>
      </c>
      <c r="J10" s="69">
        <f>+_xlfn.MODE.SNGL('Resultados digitados 2'!B12:AQ12)</f>
        <v>1</v>
      </c>
      <c r="K10" s="70">
        <f t="shared" si="2"/>
        <v>0.29268292682926828</v>
      </c>
      <c r="L10" s="71">
        <f t="shared" si="3"/>
        <v>0.21951219512195122</v>
      </c>
      <c r="M10" s="71">
        <f t="shared" si="4"/>
        <v>9.7560975609756101E-2</v>
      </c>
      <c r="N10" s="71">
        <f t="shared" si="5"/>
        <v>0.17073170731707318</v>
      </c>
      <c r="O10" s="71">
        <f t="shared" si="6"/>
        <v>0.21951219512195122</v>
      </c>
      <c r="P10" s="72">
        <f t="shared" si="7"/>
        <v>2.3809523809523808E-2</v>
      </c>
      <c r="Q10" s="73">
        <f t="shared" si="8"/>
        <v>0.51219512195121952</v>
      </c>
      <c r="R10" s="74">
        <f t="shared" si="9"/>
        <v>9.7560975609756101E-2</v>
      </c>
      <c r="S10" s="75">
        <f t="shared" si="10"/>
        <v>0.3902439024390244</v>
      </c>
      <c r="T10" s="76"/>
    </row>
    <row r="11" spans="1:20" ht="30.75" customHeight="1" x14ac:dyDescent="0.25">
      <c r="A11" s="64" t="s">
        <v>11</v>
      </c>
      <c r="B11" s="66">
        <f>+COUNTIF('Resultados digitados 2'!$B13:$AQ13,1)</f>
        <v>11</v>
      </c>
      <c r="C11" s="67">
        <f>+COUNTIF('Resultados digitados 2'!$B13:$AQ13,2)</f>
        <v>9</v>
      </c>
      <c r="D11" s="67">
        <f>+COUNTIF('Resultados digitados 2'!$B13:$AQ13,3)</f>
        <v>11</v>
      </c>
      <c r="E11" s="67">
        <f>+COUNTIF('Resultados digitados 2'!$B13:$AQ13,4)</f>
        <v>3</v>
      </c>
      <c r="F11" s="67">
        <f>+COUNTIF('Resultados digitados 2'!$B13:$AQ13,5)</f>
        <v>8</v>
      </c>
      <c r="G11" s="67">
        <f>+COUNTBLANK('Resultados digitados 2'!$B13:$AQ13)</f>
        <v>0</v>
      </c>
      <c r="H11" s="67">
        <f t="shared" si="0"/>
        <v>42</v>
      </c>
      <c r="I11" s="68">
        <f t="shared" si="1"/>
        <v>42</v>
      </c>
      <c r="J11" s="69">
        <f>+_xlfn.MODE.SNGL('Resultados digitados 2'!B13:AQ13)</f>
        <v>3</v>
      </c>
      <c r="K11" s="70">
        <f t="shared" si="2"/>
        <v>0.26190476190476192</v>
      </c>
      <c r="L11" s="71">
        <f t="shared" si="3"/>
        <v>0.21428571428571427</v>
      </c>
      <c r="M11" s="71">
        <f t="shared" si="4"/>
        <v>0.26190476190476192</v>
      </c>
      <c r="N11" s="71">
        <f t="shared" si="5"/>
        <v>7.1428571428571425E-2</v>
      </c>
      <c r="O11" s="71">
        <f t="shared" si="6"/>
        <v>0.19047619047619047</v>
      </c>
      <c r="P11" s="72">
        <f t="shared" si="7"/>
        <v>0</v>
      </c>
      <c r="Q11" s="73">
        <f t="shared" si="8"/>
        <v>0.47619047619047616</v>
      </c>
      <c r="R11" s="74">
        <f t="shared" si="9"/>
        <v>0.26190476190476192</v>
      </c>
      <c r="S11" s="75">
        <f t="shared" si="10"/>
        <v>0.26190476190476186</v>
      </c>
      <c r="T11" s="76"/>
    </row>
    <row r="12" spans="1:20" ht="30.75" customHeight="1" x14ac:dyDescent="0.25">
      <c r="A12" s="64" t="s">
        <v>12</v>
      </c>
      <c r="B12" s="66">
        <f>+COUNTIF('Resultados digitados 2'!$B14:$AQ14,1)</f>
        <v>5</v>
      </c>
      <c r="C12" s="67">
        <f>+COUNTIF('Resultados digitados 2'!$B14:$AQ14,2)</f>
        <v>4</v>
      </c>
      <c r="D12" s="67">
        <f>+COUNTIF('Resultados digitados 2'!$B14:$AQ14,3)</f>
        <v>6</v>
      </c>
      <c r="E12" s="67">
        <f>+COUNTIF('Resultados digitados 2'!$B14:$AQ14,4)</f>
        <v>15</v>
      </c>
      <c r="F12" s="67">
        <f>+COUNTIF('Resultados digitados 2'!$B14:$AQ14,5)</f>
        <v>11</v>
      </c>
      <c r="G12" s="67">
        <f>+COUNTBLANK('Resultados digitados 2'!$B14:$AQ14)</f>
        <v>1</v>
      </c>
      <c r="H12" s="67">
        <f t="shared" si="0"/>
        <v>41</v>
      </c>
      <c r="I12" s="68">
        <f t="shared" si="1"/>
        <v>42</v>
      </c>
      <c r="J12" s="69">
        <f>+_xlfn.MODE.SNGL('Resultados digitados 2'!B14:AQ14)</f>
        <v>4</v>
      </c>
      <c r="K12" s="70">
        <f t="shared" si="2"/>
        <v>0.12195121951219512</v>
      </c>
      <c r="L12" s="71">
        <f t="shared" si="3"/>
        <v>9.7560975609756101E-2</v>
      </c>
      <c r="M12" s="71">
        <f t="shared" si="4"/>
        <v>0.14634146341463414</v>
      </c>
      <c r="N12" s="71">
        <f t="shared" si="5"/>
        <v>0.36585365853658536</v>
      </c>
      <c r="O12" s="71">
        <f t="shared" si="6"/>
        <v>0.26829268292682928</v>
      </c>
      <c r="P12" s="72">
        <f t="shared" si="7"/>
        <v>2.3809523809523808E-2</v>
      </c>
      <c r="Q12" s="73">
        <f t="shared" si="8"/>
        <v>0.21951219512195122</v>
      </c>
      <c r="R12" s="74">
        <f t="shared" si="9"/>
        <v>0.14634146341463414</v>
      </c>
      <c r="S12" s="75">
        <f t="shared" si="10"/>
        <v>0.63414634146341464</v>
      </c>
      <c r="T12" s="76"/>
    </row>
    <row r="13" spans="1:20" ht="30.75" customHeight="1" x14ac:dyDescent="0.25">
      <c r="A13" s="64" t="s">
        <v>13</v>
      </c>
      <c r="B13" s="66">
        <f>+COUNTIF('Resultados digitados 2'!$B15:$AQ15,1)</f>
        <v>12</v>
      </c>
      <c r="C13" s="67">
        <f>+COUNTIF('Resultados digitados 2'!$B15:$AQ15,2)</f>
        <v>14</v>
      </c>
      <c r="D13" s="67">
        <f>+COUNTIF('Resultados digitados 2'!$B15:$AQ15,3)</f>
        <v>7</v>
      </c>
      <c r="E13" s="67">
        <f>+COUNTIF('Resultados digitados 2'!$B15:$AQ15,4)</f>
        <v>5</v>
      </c>
      <c r="F13" s="67">
        <f>+COUNTIF('Resultados digitados 2'!$B15:$AQ15,5)</f>
        <v>3</v>
      </c>
      <c r="G13" s="67">
        <f>+COUNTBLANK('Resultados digitados 2'!$B15:$AQ15)</f>
        <v>1</v>
      </c>
      <c r="H13" s="67">
        <f t="shared" si="0"/>
        <v>41</v>
      </c>
      <c r="I13" s="68">
        <f t="shared" si="1"/>
        <v>42</v>
      </c>
      <c r="J13" s="69">
        <f>+_xlfn.MODE.SNGL('Resultados digitados 2'!B15:AQ15)</f>
        <v>2</v>
      </c>
      <c r="K13" s="70">
        <f t="shared" si="2"/>
        <v>0.29268292682926828</v>
      </c>
      <c r="L13" s="71">
        <f t="shared" si="3"/>
        <v>0.34146341463414637</v>
      </c>
      <c r="M13" s="71">
        <f t="shared" si="4"/>
        <v>0.17073170731707318</v>
      </c>
      <c r="N13" s="71">
        <f t="shared" si="5"/>
        <v>0.12195121951219512</v>
      </c>
      <c r="O13" s="71">
        <f t="shared" si="6"/>
        <v>7.3170731707317069E-2</v>
      </c>
      <c r="P13" s="72">
        <f t="shared" si="7"/>
        <v>2.3809523809523808E-2</v>
      </c>
      <c r="Q13" s="73">
        <f t="shared" si="8"/>
        <v>0.63414634146341464</v>
      </c>
      <c r="R13" s="74">
        <f t="shared" si="9"/>
        <v>0.17073170731707318</v>
      </c>
      <c r="S13" s="75">
        <f t="shared" si="10"/>
        <v>0.1951219512195122</v>
      </c>
      <c r="T13" s="76"/>
    </row>
    <row r="14" spans="1:20" ht="30.75" customHeight="1" x14ac:dyDescent="0.25">
      <c r="A14" s="64" t="s">
        <v>14</v>
      </c>
      <c r="B14" s="66">
        <f>+COUNTIF('Resultados digitados 2'!$B16:$AQ16,1)</f>
        <v>3</v>
      </c>
      <c r="C14" s="67">
        <f>+COUNTIF('Resultados digitados 2'!$B16:$AQ16,2)</f>
        <v>3</v>
      </c>
      <c r="D14" s="67">
        <f>+COUNTIF('Resultados digitados 2'!$B16:$AQ16,3)</f>
        <v>6</v>
      </c>
      <c r="E14" s="67">
        <f>+COUNTIF('Resultados digitados 2'!$B16:$AQ16,4)</f>
        <v>15</v>
      </c>
      <c r="F14" s="67">
        <f>+COUNTIF('Resultados digitados 2'!$B16:$AQ16,5)</f>
        <v>15</v>
      </c>
      <c r="G14" s="67">
        <f>+COUNTBLANK('Resultados digitados 2'!$B16:$AQ16)</f>
        <v>0</v>
      </c>
      <c r="H14" s="67">
        <f t="shared" si="0"/>
        <v>42</v>
      </c>
      <c r="I14" s="68">
        <f t="shared" si="1"/>
        <v>42</v>
      </c>
      <c r="J14" s="69">
        <f>+_xlfn.MODE.SNGL('Resultados digitados 2'!B16:AQ16)</f>
        <v>4</v>
      </c>
      <c r="K14" s="70">
        <f t="shared" si="2"/>
        <v>7.1428571428571425E-2</v>
      </c>
      <c r="L14" s="71">
        <f t="shared" si="3"/>
        <v>7.1428571428571425E-2</v>
      </c>
      <c r="M14" s="71">
        <f t="shared" si="4"/>
        <v>0.14285714285714285</v>
      </c>
      <c r="N14" s="71">
        <f t="shared" si="5"/>
        <v>0.35714285714285715</v>
      </c>
      <c r="O14" s="71">
        <f t="shared" si="6"/>
        <v>0.35714285714285715</v>
      </c>
      <c r="P14" s="72">
        <f t="shared" si="7"/>
        <v>0</v>
      </c>
      <c r="Q14" s="73">
        <f t="shared" si="8"/>
        <v>0.14285714285714285</v>
      </c>
      <c r="R14" s="74">
        <f t="shared" si="9"/>
        <v>0.14285714285714285</v>
      </c>
      <c r="S14" s="75">
        <f t="shared" si="10"/>
        <v>0.7142857142857143</v>
      </c>
      <c r="T14" s="76"/>
    </row>
    <row r="15" spans="1:20" ht="30.75" customHeight="1" x14ac:dyDescent="0.25">
      <c r="A15" s="64" t="s">
        <v>15</v>
      </c>
      <c r="B15" s="66">
        <f>+COUNTIF('Resultados digitados 2'!$B17:$AQ17,1)</f>
        <v>23</v>
      </c>
      <c r="C15" s="67">
        <f>+COUNTIF('Resultados digitados 2'!$B17:$AQ17,2)</f>
        <v>14</v>
      </c>
      <c r="D15" s="67">
        <f>+COUNTIF('Resultados digitados 2'!$B17:$AQ17,3)</f>
        <v>2</v>
      </c>
      <c r="E15" s="67">
        <f>+COUNTIF('Resultados digitados 2'!$B17:$AQ17,4)</f>
        <v>1</v>
      </c>
      <c r="F15" s="67">
        <f>+COUNTIF('Resultados digitados 2'!$B17:$AQ17,5)</f>
        <v>1</v>
      </c>
      <c r="G15" s="67">
        <f>+COUNTBLANK('Resultados digitados 2'!$B17:$AQ17)</f>
        <v>1</v>
      </c>
      <c r="H15" s="67">
        <f t="shared" si="0"/>
        <v>41</v>
      </c>
      <c r="I15" s="68">
        <f t="shared" si="1"/>
        <v>42</v>
      </c>
      <c r="J15" s="69">
        <f>+_xlfn.MODE.SNGL('Resultados digitados 2'!B17:AQ17)</f>
        <v>1</v>
      </c>
      <c r="K15" s="70">
        <f t="shared" si="2"/>
        <v>0.56097560975609762</v>
      </c>
      <c r="L15" s="71">
        <f t="shared" si="3"/>
        <v>0.34146341463414637</v>
      </c>
      <c r="M15" s="71">
        <f t="shared" si="4"/>
        <v>4.878048780487805E-2</v>
      </c>
      <c r="N15" s="71">
        <f t="shared" si="5"/>
        <v>2.4390243902439025E-2</v>
      </c>
      <c r="O15" s="71">
        <f t="shared" si="6"/>
        <v>2.4390243902439025E-2</v>
      </c>
      <c r="P15" s="72">
        <f t="shared" si="7"/>
        <v>2.3809523809523808E-2</v>
      </c>
      <c r="Q15" s="73">
        <f t="shared" si="8"/>
        <v>0.90243902439024404</v>
      </c>
      <c r="R15" s="74">
        <f t="shared" si="9"/>
        <v>4.878048780487805E-2</v>
      </c>
      <c r="S15" s="75">
        <f t="shared" si="10"/>
        <v>4.878048780487805E-2</v>
      </c>
      <c r="T15" s="76"/>
    </row>
    <row r="16" spans="1:20" ht="30.75" customHeight="1" x14ac:dyDescent="0.25">
      <c r="A16" s="64" t="s">
        <v>16</v>
      </c>
      <c r="B16" s="66">
        <f>+COUNTIF('Resultados digitados 2'!$B18:$AQ18,1)</f>
        <v>4</v>
      </c>
      <c r="C16" s="67">
        <f>+COUNTIF('Resultados digitados 2'!$B18:$AQ18,2)</f>
        <v>3</v>
      </c>
      <c r="D16" s="67">
        <f>+COUNTIF('Resultados digitados 2'!$B18:$AQ18,3)</f>
        <v>4</v>
      </c>
      <c r="E16" s="67">
        <f>+COUNTIF('Resultados digitados 2'!$B18:$AQ18,4)</f>
        <v>14</v>
      </c>
      <c r="F16" s="67">
        <f>+COUNTIF('Resultados digitados 2'!$B18:$AQ18,5)</f>
        <v>17</v>
      </c>
      <c r="G16" s="67">
        <f>+COUNTBLANK('Resultados digitados 2'!$B18:$AQ18)</f>
        <v>0</v>
      </c>
      <c r="H16" s="67">
        <f t="shared" si="0"/>
        <v>42</v>
      </c>
      <c r="I16" s="68">
        <f t="shared" si="1"/>
        <v>42</v>
      </c>
      <c r="J16" s="69">
        <f>+_xlfn.MODE.SNGL('Resultados digitados 2'!B18:AQ18)</f>
        <v>5</v>
      </c>
      <c r="K16" s="70">
        <f t="shared" si="2"/>
        <v>9.5238095238095233E-2</v>
      </c>
      <c r="L16" s="71">
        <f t="shared" si="3"/>
        <v>7.1428571428571425E-2</v>
      </c>
      <c r="M16" s="71">
        <f t="shared" si="4"/>
        <v>9.5238095238095233E-2</v>
      </c>
      <c r="N16" s="71">
        <f t="shared" si="5"/>
        <v>0.33333333333333331</v>
      </c>
      <c r="O16" s="71">
        <f t="shared" si="6"/>
        <v>0.40476190476190477</v>
      </c>
      <c r="P16" s="72">
        <f t="shared" si="7"/>
        <v>0</v>
      </c>
      <c r="Q16" s="73">
        <f t="shared" si="8"/>
        <v>0.16666666666666666</v>
      </c>
      <c r="R16" s="74">
        <f t="shared" si="9"/>
        <v>9.5238095238095233E-2</v>
      </c>
      <c r="S16" s="75">
        <f t="shared" si="10"/>
        <v>0.73809523809523814</v>
      </c>
      <c r="T16" s="76"/>
    </row>
    <row r="17" spans="1:20" ht="30.75" customHeight="1" x14ac:dyDescent="0.25">
      <c r="A17" s="64" t="s">
        <v>17</v>
      </c>
      <c r="B17" s="66">
        <f>+COUNTIF('Resultados digitados 2'!$B19:$AQ19,1)</f>
        <v>16</v>
      </c>
      <c r="C17" s="67">
        <f>+COUNTIF('Resultados digitados 2'!$B19:$AQ19,2)</f>
        <v>14</v>
      </c>
      <c r="D17" s="67">
        <f>+COUNTIF('Resultados digitados 2'!$B19:$AQ19,3)</f>
        <v>5</v>
      </c>
      <c r="E17" s="67">
        <f>+COUNTIF('Resultados digitados 2'!$B19:$AQ19,4)</f>
        <v>4</v>
      </c>
      <c r="F17" s="67">
        <f>+COUNTIF('Resultados digitados 2'!$B19:$AQ19,5)</f>
        <v>3</v>
      </c>
      <c r="G17" s="67">
        <f>+COUNTBLANK('Resultados digitados 2'!$B19:$AQ19)</f>
        <v>0</v>
      </c>
      <c r="H17" s="67">
        <f t="shared" si="0"/>
        <v>42</v>
      </c>
      <c r="I17" s="68">
        <f t="shared" si="1"/>
        <v>42</v>
      </c>
      <c r="J17" s="69">
        <f>+_xlfn.MODE.SNGL('Resultados digitados 2'!B19:AQ19)</f>
        <v>1</v>
      </c>
      <c r="K17" s="70">
        <f t="shared" si="2"/>
        <v>0.38095238095238093</v>
      </c>
      <c r="L17" s="71">
        <f t="shared" si="3"/>
        <v>0.33333333333333331</v>
      </c>
      <c r="M17" s="71">
        <f t="shared" si="4"/>
        <v>0.11904761904761904</v>
      </c>
      <c r="N17" s="71">
        <f t="shared" si="5"/>
        <v>9.5238095238095233E-2</v>
      </c>
      <c r="O17" s="71">
        <f t="shared" si="6"/>
        <v>7.1428571428571425E-2</v>
      </c>
      <c r="P17" s="72">
        <f t="shared" si="7"/>
        <v>0</v>
      </c>
      <c r="Q17" s="73">
        <f t="shared" si="8"/>
        <v>0.71428571428571419</v>
      </c>
      <c r="R17" s="74">
        <f t="shared" si="9"/>
        <v>0.11904761904761904</v>
      </c>
      <c r="S17" s="75">
        <f t="shared" si="10"/>
        <v>0.16666666666666666</v>
      </c>
      <c r="T17" s="76"/>
    </row>
    <row r="18" spans="1:20" ht="30.75" customHeight="1" thickBot="1" x14ac:dyDescent="0.3">
      <c r="A18" s="64" t="s">
        <v>18</v>
      </c>
      <c r="B18" s="77">
        <f>+COUNTIF('Resultados digitados 2'!$B20:$AQ20,1)</f>
        <v>15</v>
      </c>
      <c r="C18" s="78">
        <f>+COUNTIF('Resultados digitados 2'!$B20:$AQ20,2)</f>
        <v>13</v>
      </c>
      <c r="D18" s="78">
        <f>+COUNTIF('Resultados digitados 2'!$B20:$AQ20,3)</f>
        <v>7</v>
      </c>
      <c r="E18" s="78">
        <f>+COUNTIF('Resultados digitados 2'!$B20:$AQ20,4)</f>
        <v>5</v>
      </c>
      <c r="F18" s="78">
        <f>+COUNTIF('Resultados digitados 2'!$B20:$AQ20,5)</f>
        <v>2</v>
      </c>
      <c r="G18" s="78">
        <f>+COUNTBLANK('Resultados digitados 2'!$B20:$AQ20)</f>
        <v>0</v>
      </c>
      <c r="H18" s="78">
        <f t="shared" si="0"/>
        <v>42</v>
      </c>
      <c r="I18" s="79">
        <f t="shared" si="1"/>
        <v>42</v>
      </c>
      <c r="J18" s="80">
        <f>+_xlfn.MODE.SNGL('Resultados digitados 2'!B20:AQ20)</f>
        <v>1</v>
      </c>
      <c r="K18" s="81">
        <f t="shared" si="2"/>
        <v>0.35714285714285715</v>
      </c>
      <c r="L18" s="82">
        <f t="shared" si="3"/>
        <v>0.30952380952380953</v>
      </c>
      <c r="M18" s="82">
        <f t="shared" si="4"/>
        <v>0.16666666666666666</v>
      </c>
      <c r="N18" s="82">
        <f t="shared" si="5"/>
        <v>0.11904761904761904</v>
      </c>
      <c r="O18" s="82">
        <f t="shared" si="6"/>
        <v>4.7619047619047616E-2</v>
      </c>
      <c r="P18" s="83">
        <f t="shared" si="7"/>
        <v>0</v>
      </c>
      <c r="Q18" s="84">
        <f t="shared" si="8"/>
        <v>0.66666666666666674</v>
      </c>
      <c r="R18" s="85">
        <f t="shared" si="9"/>
        <v>0.16666666666666666</v>
      </c>
      <c r="S18" s="86">
        <f t="shared" si="10"/>
        <v>0.16666666666666666</v>
      </c>
      <c r="T18" s="76"/>
    </row>
  </sheetData>
  <sheetProtection password="EC3E" sheet="1" objects="1" scenarios="1"/>
  <mergeCells count="5">
    <mergeCell ref="B1:I1"/>
    <mergeCell ref="K1:P1"/>
    <mergeCell ref="Q1:S1"/>
    <mergeCell ref="J1:J2"/>
    <mergeCell ref="T1:T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theme="4"/>
          <x14:sparklines>
            <x14:sparkline>
              <xm:f>Consolidado!Q3:S3</xm:f>
              <xm:sqref>T3</xm:sqref>
            </x14:sparkline>
            <x14:sparkline>
              <xm:f>Consolidado!Q4:S4</xm:f>
              <xm:sqref>T4</xm:sqref>
            </x14:sparkline>
            <x14:sparkline>
              <xm:f>Consolidado!Q5:S5</xm:f>
              <xm:sqref>T5</xm:sqref>
            </x14:sparkline>
            <x14:sparkline>
              <xm:f>Consolidado!Q6:S6</xm:f>
              <xm:sqref>T6</xm:sqref>
            </x14:sparkline>
            <x14:sparkline>
              <xm:f>Consolidado!Q7:S7</xm:f>
              <xm:sqref>T7</xm:sqref>
            </x14:sparkline>
            <x14:sparkline>
              <xm:f>Consolidado!Q8:S8</xm:f>
              <xm:sqref>T8</xm:sqref>
            </x14:sparkline>
            <x14:sparkline>
              <xm:f>Consolidado!Q9:S9</xm:f>
              <xm:sqref>T9</xm:sqref>
            </x14:sparkline>
            <x14:sparkline>
              <xm:f>Consolidado!Q10:S10</xm:f>
              <xm:sqref>T10</xm:sqref>
            </x14:sparkline>
            <x14:sparkline>
              <xm:f>Consolidado!Q11:S11</xm:f>
              <xm:sqref>T11</xm:sqref>
            </x14:sparkline>
            <x14:sparkline>
              <xm:f>Consolidado!Q12:S12</xm:f>
              <xm:sqref>T12</xm:sqref>
            </x14:sparkline>
            <x14:sparkline>
              <xm:f>Consolidado!Q13:S13</xm:f>
              <xm:sqref>T13</xm:sqref>
            </x14:sparkline>
            <x14:sparkline>
              <xm:f>Consolidado!Q14:S14</xm:f>
              <xm:sqref>T14</xm:sqref>
            </x14:sparkline>
            <x14:sparkline>
              <xm:f>Consolidado!Q15:S15</xm:f>
              <xm:sqref>T15</xm:sqref>
            </x14:sparkline>
            <x14:sparkline>
              <xm:f>Consolidado!Q16:S16</xm:f>
              <xm:sqref>T16</xm:sqref>
            </x14:sparkline>
            <x14:sparkline>
              <xm:f>Consolidado!Q17:S17</xm:f>
              <xm:sqref>T17</xm:sqref>
            </x14:sparkline>
            <x14:sparkline>
              <xm:f>Consolidado!Q18:S18</xm:f>
              <xm:sqref>T18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43"/>
  <sheetViews>
    <sheetView workbookViewId="0">
      <selection activeCell="F13" sqref="F13"/>
    </sheetView>
  </sheetViews>
  <sheetFormatPr baseColWidth="10" defaultRowHeight="15" x14ac:dyDescent="0.25"/>
  <sheetData>
    <row r="1" spans="1:19" ht="2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25">
      <c r="A2" s="4">
        <v>1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99</v>
      </c>
      <c r="N2" s="4">
        <v>1</v>
      </c>
      <c r="O2" s="4">
        <v>2</v>
      </c>
      <c r="P2" s="4">
        <v>1</v>
      </c>
      <c r="Q2" s="4">
        <v>2</v>
      </c>
      <c r="R2" s="4">
        <v>1</v>
      </c>
      <c r="S2" s="4">
        <v>1</v>
      </c>
    </row>
    <row r="3" spans="1:19" x14ac:dyDescent="0.25">
      <c r="A3" s="4">
        <v>1</v>
      </c>
      <c r="B3" s="4">
        <v>1</v>
      </c>
      <c r="C3" s="4">
        <v>2</v>
      </c>
      <c r="D3" s="4">
        <v>1</v>
      </c>
      <c r="E3" s="4">
        <v>1</v>
      </c>
      <c r="F3" s="4">
        <v>2</v>
      </c>
      <c r="G3" s="4">
        <v>1</v>
      </c>
      <c r="H3" s="4">
        <v>1</v>
      </c>
      <c r="I3" s="4">
        <v>2</v>
      </c>
      <c r="J3" s="4">
        <v>2</v>
      </c>
      <c r="K3" s="4">
        <v>2</v>
      </c>
      <c r="L3" s="4">
        <v>2</v>
      </c>
      <c r="M3" s="4">
        <v>1</v>
      </c>
      <c r="N3" s="4">
        <v>1</v>
      </c>
      <c r="O3" s="4">
        <v>2</v>
      </c>
      <c r="P3" s="4">
        <v>1</v>
      </c>
      <c r="Q3" s="4">
        <v>1</v>
      </c>
      <c r="R3" s="4">
        <v>1</v>
      </c>
      <c r="S3" s="4">
        <v>1</v>
      </c>
    </row>
    <row r="4" spans="1:19" x14ac:dyDescent="0.25">
      <c r="A4" s="4">
        <v>2</v>
      </c>
      <c r="B4" s="4">
        <v>2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99</v>
      </c>
      <c r="K4" s="4">
        <v>99</v>
      </c>
      <c r="L4" s="4">
        <v>1</v>
      </c>
      <c r="M4" s="4">
        <v>2</v>
      </c>
      <c r="N4" s="4">
        <v>1</v>
      </c>
      <c r="O4" s="4">
        <v>2</v>
      </c>
      <c r="P4" s="4">
        <v>1</v>
      </c>
      <c r="Q4" s="4">
        <v>2</v>
      </c>
      <c r="R4" s="4">
        <v>2</v>
      </c>
      <c r="S4" s="4">
        <v>1</v>
      </c>
    </row>
    <row r="5" spans="1:19" x14ac:dyDescent="0.25">
      <c r="A5" s="4">
        <v>2</v>
      </c>
      <c r="B5" s="4">
        <v>2</v>
      </c>
      <c r="C5" s="4">
        <v>2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2</v>
      </c>
      <c r="M5" s="4">
        <v>1</v>
      </c>
      <c r="N5" s="4">
        <v>1</v>
      </c>
      <c r="O5" s="4">
        <v>1</v>
      </c>
      <c r="P5" s="4">
        <v>1</v>
      </c>
      <c r="Q5" s="4">
        <v>2</v>
      </c>
      <c r="R5" s="4">
        <v>1</v>
      </c>
      <c r="S5" s="4">
        <v>1</v>
      </c>
    </row>
    <row r="6" spans="1:19" x14ac:dyDescent="0.25">
      <c r="A6" s="4">
        <v>99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2</v>
      </c>
      <c r="I6" s="4">
        <v>1</v>
      </c>
      <c r="J6" s="4">
        <v>1</v>
      </c>
      <c r="K6" s="4">
        <v>2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2</v>
      </c>
      <c r="R6" s="4">
        <v>1</v>
      </c>
      <c r="S6" s="4">
        <v>1</v>
      </c>
    </row>
    <row r="7" spans="1:19" x14ac:dyDescent="0.25">
      <c r="A7" s="4">
        <v>1</v>
      </c>
      <c r="B7" s="4">
        <v>2</v>
      </c>
      <c r="C7" s="4">
        <v>1</v>
      </c>
      <c r="D7" s="4">
        <v>1</v>
      </c>
      <c r="E7" s="4">
        <v>1</v>
      </c>
      <c r="F7" s="4">
        <v>1</v>
      </c>
      <c r="G7" s="4">
        <v>2</v>
      </c>
      <c r="H7" s="4">
        <v>1</v>
      </c>
      <c r="I7" s="4">
        <v>2</v>
      </c>
      <c r="J7" s="4">
        <v>1</v>
      </c>
      <c r="K7" s="4">
        <v>2</v>
      </c>
      <c r="L7" s="4">
        <v>2</v>
      </c>
      <c r="M7" s="4">
        <v>1</v>
      </c>
      <c r="N7" s="4">
        <v>1</v>
      </c>
      <c r="O7" s="4">
        <v>2</v>
      </c>
      <c r="P7" s="4">
        <v>1</v>
      </c>
      <c r="Q7" s="4">
        <v>1</v>
      </c>
      <c r="R7" s="4">
        <v>2</v>
      </c>
      <c r="S7" s="4">
        <v>2</v>
      </c>
    </row>
    <row r="8" spans="1:19" x14ac:dyDescent="0.25">
      <c r="A8" s="4">
        <v>1</v>
      </c>
      <c r="B8" s="4">
        <v>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2</v>
      </c>
      <c r="N8" s="4">
        <v>1</v>
      </c>
      <c r="O8" s="4">
        <v>1</v>
      </c>
      <c r="P8" s="4">
        <v>1</v>
      </c>
      <c r="Q8" s="4">
        <v>2</v>
      </c>
      <c r="R8" s="4">
        <v>1</v>
      </c>
      <c r="S8" s="4">
        <v>1</v>
      </c>
    </row>
    <row r="9" spans="1:19" x14ac:dyDescent="0.25">
      <c r="A9" s="4">
        <v>2</v>
      </c>
      <c r="B9" s="4">
        <v>2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1</v>
      </c>
      <c r="M9" s="4">
        <v>2</v>
      </c>
      <c r="N9" s="4">
        <v>1</v>
      </c>
      <c r="O9" s="4">
        <v>2</v>
      </c>
      <c r="P9" s="4">
        <v>1</v>
      </c>
      <c r="Q9" s="4">
        <v>1</v>
      </c>
      <c r="R9" s="4">
        <v>1</v>
      </c>
      <c r="S9" s="4">
        <v>2</v>
      </c>
    </row>
    <row r="10" spans="1:19" x14ac:dyDescent="0.25">
      <c r="A10" s="4">
        <v>2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1</v>
      </c>
      <c r="K10" s="4">
        <v>2</v>
      </c>
      <c r="L10" s="4">
        <v>1</v>
      </c>
      <c r="M10" s="4">
        <v>2</v>
      </c>
      <c r="N10" s="4">
        <v>1</v>
      </c>
      <c r="O10" s="4">
        <v>1</v>
      </c>
      <c r="P10" s="4">
        <v>1</v>
      </c>
      <c r="Q10" s="4">
        <v>2</v>
      </c>
      <c r="R10" s="4">
        <v>1</v>
      </c>
      <c r="S10" s="4">
        <v>1</v>
      </c>
    </row>
    <row r="11" spans="1:19" x14ac:dyDescent="0.25">
      <c r="A11" s="4">
        <v>2</v>
      </c>
      <c r="B11" s="4">
        <v>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2</v>
      </c>
      <c r="K11" s="4">
        <v>1</v>
      </c>
      <c r="L11" s="4">
        <v>2</v>
      </c>
      <c r="M11" s="4">
        <v>2</v>
      </c>
      <c r="N11" s="4">
        <v>1</v>
      </c>
      <c r="O11" s="4">
        <v>2</v>
      </c>
      <c r="P11" s="4">
        <v>1</v>
      </c>
      <c r="Q11" s="4">
        <v>1</v>
      </c>
      <c r="R11" s="4">
        <v>1</v>
      </c>
      <c r="S11" s="4">
        <v>1</v>
      </c>
    </row>
    <row r="12" spans="1:19" x14ac:dyDescent="0.25">
      <c r="A12" s="4">
        <v>99</v>
      </c>
      <c r="B12" s="4">
        <v>2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2</v>
      </c>
      <c r="I12" s="4">
        <v>1</v>
      </c>
      <c r="J12" s="4">
        <v>2</v>
      </c>
      <c r="K12" s="4">
        <v>1</v>
      </c>
      <c r="L12" s="4">
        <v>1</v>
      </c>
      <c r="M12" s="4">
        <v>2</v>
      </c>
      <c r="N12" s="4">
        <v>1</v>
      </c>
      <c r="O12" s="4">
        <v>2</v>
      </c>
      <c r="P12" s="4">
        <v>1</v>
      </c>
      <c r="Q12" s="4">
        <v>2</v>
      </c>
      <c r="R12" s="4">
        <v>1</v>
      </c>
      <c r="S12" s="4">
        <v>1</v>
      </c>
    </row>
    <row r="13" spans="1:19" x14ac:dyDescent="0.25">
      <c r="A13" s="4">
        <v>99</v>
      </c>
      <c r="B13" s="4">
        <v>1</v>
      </c>
      <c r="C13" s="4">
        <v>1</v>
      </c>
      <c r="D13" s="4">
        <v>2</v>
      </c>
      <c r="E13" s="4">
        <v>1</v>
      </c>
      <c r="F13" s="4">
        <v>1</v>
      </c>
      <c r="G13" s="4">
        <v>1</v>
      </c>
      <c r="H13" s="4">
        <v>2</v>
      </c>
      <c r="I13" s="4">
        <v>1</v>
      </c>
      <c r="J13" s="4">
        <v>2</v>
      </c>
      <c r="K13" s="4">
        <v>1</v>
      </c>
      <c r="L13" s="4">
        <v>1</v>
      </c>
      <c r="M13" s="4">
        <v>2</v>
      </c>
      <c r="N13" s="4">
        <v>2</v>
      </c>
      <c r="O13" s="4">
        <v>2</v>
      </c>
      <c r="P13" s="4">
        <v>1</v>
      </c>
      <c r="Q13" s="4">
        <v>2</v>
      </c>
      <c r="R13" s="4">
        <v>1</v>
      </c>
      <c r="S13" s="4">
        <v>1</v>
      </c>
    </row>
    <row r="14" spans="1:19" x14ac:dyDescent="0.25">
      <c r="A14" s="4">
        <v>2</v>
      </c>
      <c r="B14" s="4">
        <v>1</v>
      </c>
      <c r="C14" s="4">
        <v>2</v>
      </c>
      <c r="D14" s="4">
        <v>2</v>
      </c>
      <c r="E14" s="4">
        <v>1</v>
      </c>
      <c r="F14" s="4">
        <v>1</v>
      </c>
      <c r="G14" s="4">
        <v>1</v>
      </c>
      <c r="H14" s="4">
        <v>2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2</v>
      </c>
      <c r="P14" s="4">
        <v>1</v>
      </c>
      <c r="Q14" s="4">
        <v>2</v>
      </c>
      <c r="R14" s="4">
        <v>1</v>
      </c>
      <c r="S14" s="4">
        <v>1</v>
      </c>
    </row>
    <row r="15" spans="1:19" x14ac:dyDescent="0.25">
      <c r="A15" s="4">
        <v>2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2</v>
      </c>
      <c r="K15" s="4">
        <v>2</v>
      </c>
      <c r="L15" s="4">
        <v>2</v>
      </c>
      <c r="M15" s="4">
        <v>1</v>
      </c>
      <c r="N15" s="4">
        <v>2</v>
      </c>
      <c r="O15" s="4">
        <v>1</v>
      </c>
      <c r="P15" s="4">
        <v>2</v>
      </c>
      <c r="Q15" s="4">
        <v>1</v>
      </c>
      <c r="R15" s="4">
        <v>2</v>
      </c>
      <c r="S15" s="4">
        <v>2</v>
      </c>
    </row>
    <row r="16" spans="1:19" x14ac:dyDescent="0.25">
      <c r="A16" s="4">
        <v>1</v>
      </c>
      <c r="B16" s="4">
        <v>2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2</v>
      </c>
      <c r="K16" s="4">
        <v>2</v>
      </c>
      <c r="L16" s="4">
        <v>2</v>
      </c>
      <c r="M16" s="4">
        <v>1</v>
      </c>
      <c r="N16" s="4">
        <v>1</v>
      </c>
      <c r="O16" s="4">
        <v>1</v>
      </c>
      <c r="P16" s="4">
        <v>1</v>
      </c>
      <c r="Q16" s="4">
        <v>2</v>
      </c>
      <c r="R16" s="4">
        <v>1</v>
      </c>
      <c r="S16" s="4">
        <v>2</v>
      </c>
    </row>
    <row r="17" spans="1:19" x14ac:dyDescent="0.25">
      <c r="A17" s="4">
        <v>99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2</v>
      </c>
      <c r="I17" s="4">
        <v>1</v>
      </c>
      <c r="J17" s="4">
        <v>2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</row>
    <row r="18" spans="1:19" x14ac:dyDescent="0.25">
      <c r="A18" s="4">
        <v>1</v>
      </c>
      <c r="B18" s="4">
        <v>1</v>
      </c>
      <c r="C18" s="4">
        <v>1</v>
      </c>
      <c r="D18" s="4">
        <v>2</v>
      </c>
      <c r="E18" s="4">
        <v>1</v>
      </c>
      <c r="F18" s="4">
        <v>1</v>
      </c>
      <c r="G18" s="4">
        <v>1</v>
      </c>
      <c r="H18" s="4">
        <v>2</v>
      </c>
      <c r="I18" s="4">
        <v>1</v>
      </c>
      <c r="J18" s="4">
        <v>2</v>
      </c>
      <c r="K18" s="4">
        <v>1</v>
      </c>
      <c r="L18" s="4">
        <v>1</v>
      </c>
      <c r="M18" s="4">
        <v>2</v>
      </c>
      <c r="N18" s="4">
        <v>2</v>
      </c>
      <c r="O18" s="4">
        <v>2</v>
      </c>
      <c r="P18" s="4">
        <v>1</v>
      </c>
      <c r="Q18" s="4">
        <v>2</v>
      </c>
      <c r="R18" s="4">
        <v>1</v>
      </c>
      <c r="S18" s="4">
        <v>1</v>
      </c>
    </row>
    <row r="19" spans="1:19" x14ac:dyDescent="0.25">
      <c r="A19" s="4">
        <v>1</v>
      </c>
      <c r="B19" s="4">
        <v>2</v>
      </c>
      <c r="C19" s="4">
        <v>2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2</v>
      </c>
      <c r="K19" s="4">
        <v>1</v>
      </c>
      <c r="L19" s="4">
        <v>1</v>
      </c>
      <c r="M19" s="4">
        <v>2</v>
      </c>
      <c r="N19" s="4">
        <v>1</v>
      </c>
      <c r="O19" s="4">
        <v>2</v>
      </c>
      <c r="P19" s="4">
        <v>1</v>
      </c>
      <c r="Q19" s="4">
        <v>2</v>
      </c>
      <c r="R19" s="4">
        <v>1</v>
      </c>
      <c r="S19" s="4">
        <v>1</v>
      </c>
    </row>
    <row r="20" spans="1:19" x14ac:dyDescent="0.25">
      <c r="A20" s="4">
        <v>2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2</v>
      </c>
      <c r="H20" s="4">
        <v>1</v>
      </c>
      <c r="I20" s="4">
        <v>2</v>
      </c>
      <c r="J20" s="4">
        <v>1</v>
      </c>
      <c r="K20" s="4">
        <v>2</v>
      </c>
      <c r="L20" s="4">
        <v>2</v>
      </c>
      <c r="M20" s="4">
        <v>2</v>
      </c>
      <c r="N20" s="4">
        <v>1</v>
      </c>
      <c r="O20" s="4">
        <v>1</v>
      </c>
      <c r="P20" s="4">
        <v>1</v>
      </c>
      <c r="Q20" s="4">
        <v>2</v>
      </c>
      <c r="R20" s="4">
        <v>1</v>
      </c>
      <c r="S20" s="4">
        <v>1</v>
      </c>
    </row>
    <row r="21" spans="1:19" x14ac:dyDescent="0.25">
      <c r="A21" s="4">
        <v>1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2</v>
      </c>
      <c r="I21" s="4">
        <v>1</v>
      </c>
      <c r="J21" s="4">
        <v>2</v>
      </c>
      <c r="K21" s="4">
        <v>1</v>
      </c>
      <c r="L21" s="4">
        <v>1</v>
      </c>
      <c r="M21" s="4">
        <v>2</v>
      </c>
      <c r="N21" s="4">
        <v>1</v>
      </c>
      <c r="O21" s="4">
        <v>2</v>
      </c>
      <c r="P21" s="4">
        <v>1</v>
      </c>
      <c r="Q21" s="4">
        <v>2</v>
      </c>
      <c r="R21" s="4">
        <v>1</v>
      </c>
      <c r="S21" s="4">
        <v>1</v>
      </c>
    </row>
    <row r="22" spans="1:19" x14ac:dyDescent="0.25">
      <c r="A22" s="4">
        <v>2</v>
      </c>
      <c r="B22" s="4">
        <v>2</v>
      </c>
      <c r="C22" s="4">
        <v>1</v>
      </c>
      <c r="D22" s="4">
        <v>1</v>
      </c>
      <c r="E22" s="4">
        <v>1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2</v>
      </c>
      <c r="L22" s="4">
        <v>2</v>
      </c>
      <c r="M22" s="4">
        <v>1</v>
      </c>
      <c r="N22" s="4">
        <v>1</v>
      </c>
      <c r="O22" s="4">
        <v>2</v>
      </c>
      <c r="P22" s="4">
        <v>1</v>
      </c>
      <c r="Q22" s="4">
        <v>1</v>
      </c>
      <c r="R22" s="4">
        <v>2</v>
      </c>
      <c r="S22" s="4">
        <v>1</v>
      </c>
    </row>
    <row r="23" spans="1:19" x14ac:dyDescent="0.25">
      <c r="A23" s="4">
        <v>2</v>
      </c>
      <c r="B23" s="4">
        <v>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2</v>
      </c>
      <c r="I23" s="4">
        <v>1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v>2</v>
      </c>
      <c r="P23" s="4">
        <v>1</v>
      </c>
      <c r="Q23" s="4">
        <v>1</v>
      </c>
      <c r="R23" s="4">
        <v>1</v>
      </c>
      <c r="S23" s="4">
        <v>1</v>
      </c>
    </row>
    <row r="24" spans="1:19" x14ac:dyDescent="0.25">
      <c r="A24" s="4">
        <v>2</v>
      </c>
      <c r="B24" s="4">
        <v>2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v>2</v>
      </c>
      <c r="P24" s="4">
        <v>1</v>
      </c>
      <c r="Q24" s="4">
        <v>2</v>
      </c>
      <c r="R24" s="4">
        <v>1</v>
      </c>
      <c r="S24" s="4">
        <v>1</v>
      </c>
    </row>
    <row r="25" spans="1:19" x14ac:dyDescent="0.25">
      <c r="A25" s="4">
        <v>1</v>
      </c>
      <c r="B25" s="4">
        <v>1</v>
      </c>
      <c r="C25" s="4">
        <v>1</v>
      </c>
      <c r="D25" s="4">
        <v>1</v>
      </c>
      <c r="E25" s="4">
        <v>1</v>
      </c>
      <c r="F25" s="4">
        <v>2</v>
      </c>
      <c r="G25" s="4">
        <v>1</v>
      </c>
      <c r="H25" s="4">
        <v>1</v>
      </c>
      <c r="I25" s="4">
        <v>2</v>
      </c>
      <c r="J25" s="4">
        <v>1</v>
      </c>
      <c r="K25" s="4">
        <v>1</v>
      </c>
      <c r="L25" s="4">
        <v>2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</row>
    <row r="26" spans="1:19" x14ac:dyDescent="0.25">
      <c r="A26" s="4">
        <v>2</v>
      </c>
      <c r="B26" s="4">
        <v>2</v>
      </c>
      <c r="C26" s="4">
        <v>2</v>
      </c>
      <c r="D26" s="4">
        <v>1</v>
      </c>
      <c r="E26" s="4">
        <v>1</v>
      </c>
      <c r="F26" s="4">
        <v>1</v>
      </c>
      <c r="G26" s="4">
        <v>1</v>
      </c>
      <c r="H26" s="4">
        <v>2</v>
      </c>
      <c r="I26" s="4">
        <v>1</v>
      </c>
      <c r="J26" s="4">
        <v>1</v>
      </c>
      <c r="K26" s="4">
        <v>1</v>
      </c>
      <c r="L26" s="4">
        <v>1</v>
      </c>
      <c r="M26" s="4">
        <v>2</v>
      </c>
      <c r="N26" s="4">
        <v>2</v>
      </c>
      <c r="O26" s="4">
        <v>2</v>
      </c>
      <c r="P26" s="4">
        <v>1</v>
      </c>
      <c r="Q26" s="4">
        <v>2</v>
      </c>
      <c r="R26" s="4">
        <v>1</v>
      </c>
      <c r="S26" s="4">
        <v>1</v>
      </c>
    </row>
    <row r="27" spans="1:19" x14ac:dyDescent="0.25">
      <c r="A27" s="4">
        <v>1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2</v>
      </c>
      <c r="I27" s="4">
        <v>1</v>
      </c>
      <c r="J27" s="4">
        <v>2</v>
      </c>
      <c r="K27" s="4">
        <v>1</v>
      </c>
      <c r="L27" s="4">
        <v>1</v>
      </c>
      <c r="M27" s="4">
        <v>2</v>
      </c>
      <c r="N27" s="4">
        <v>1</v>
      </c>
      <c r="O27" s="4">
        <v>2</v>
      </c>
      <c r="P27" s="4">
        <v>1</v>
      </c>
      <c r="Q27" s="4">
        <v>2</v>
      </c>
      <c r="R27" s="4">
        <v>1</v>
      </c>
      <c r="S27" s="4">
        <v>1</v>
      </c>
    </row>
    <row r="28" spans="1:19" x14ac:dyDescent="0.25">
      <c r="A28" s="4">
        <v>1</v>
      </c>
      <c r="B28" s="4">
        <v>1</v>
      </c>
      <c r="C28" s="4">
        <v>1</v>
      </c>
      <c r="D28" s="4">
        <v>2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2</v>
      </c>
      <c r="K28" s="4">
        <v>1</v>
      </c>
      <c r="L28" s="4">
        <v>1</v>
      </c>
      <c r="M28" s="4">
        <v>2</v>
      </c>
      <c r="N28" s="4">
        <v>1</v>
      </c>
      <c r="O28" s="4">
        <v>2</v>
      </c>
      <c r="P28" s="4">
        <v>1</v>
      </c>
      <c r="Q28" s="4">
        <v>2</v>
      </c>
      <c r="R28" s="4">
        <v>1</v>
      </c>
      <c r="S28" s="4">
        <v>1</v>
      </c>
    </row>
    <row r="29" spans="1:19" x14ac:dyDescent="0.25">
      <c r="A29" s="4">
        <v>2</v>
      </c>
      <c r="B29" s="4">
        <v>1</v>
      </c>
      <c r="C29" s="4">
        <v>2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2</v>
      </c>
      <c r="L29" s="4">
        <v>1</v>
      </c>
      <c r="M29" s="4">
        <v>2</v>
      </c>
      <c r="N29" s="4">
        <v>1</v>
      </c>
      <c r="O29" s="4">
        <v>2</v>
      </c>
      <c r="P29" s="4">
        <v>99</v>
      </c>
      <c r="Q29" s="4">
        <v>2</v>
      </c>
      <c r="R29" s="4">
        <v>1</v>
      </c>
      <c r="S29" s="4">
        <v>1</v>
      </c>
    </row>
    <row r="30" spans="1:19" x14ac:dyDescent="0.25">
      <c r="A30" s="4">
        <v>2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2</v>
      </c>
      <c r="K30" s="4">
        <v>1</v>
      </c>
      <c r="L30" s="4">
        <v>1</v>
      </c>
      <c r="M30" s="4">
        <v>2</v>
      </c>
      <c r="N30" s="4">
        <v>1</v>
      </c>
      <c r="O30" s="4">
        <v>2</v>
      </c>
      <c r="P30" s="4">
        <v>1</v>
      </c>
      <c r="Q30" s="4">
        <v>2</v>
      </c>
      <c r="R30" s="4">
        <v>1</v>
      </c>
      <c r="S30" s="4">
        <v>2</v>
      </c>
    </row>
    <row r="31" spans="1:19" x14ac:dyDescent="0.25">
      <c r="A31" s="4">
        <v>2</v>
      </c>
      <c r="B31" s="4">
        <v>2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2</v>
      </c>
      <c r="L31" s="4">
        <v>1</v>
      </c>
      <c r="M31" s="4">
        <v>2</v>
      </c>
      <c r="N31" s="4">
        <v>2</v>
      </c>
      <c r="O31" s="4">
        <v>2</v>
      </c>
      <c r="P31" s="4">
        <v>1</v>
      </c>
      <c r="Q31" s="4">
        <v>2</v>
      </c>
      <c r="R31" s="4">
        <v>1</v>
      </c>
      <c r="S31" s="4">
        <v>1</v>
      </c>
    </row>
    <row r="32" spans="1:19" x14ac:dyDescent="0.25">
      <c r="A32" s="4">
        <v>1</v>
      </c>
      <c r="B32" s="4">
        <v>2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2</v>
      </c>
      <c r="N32" s="4">
        <v>99</v>
      </c>
      <c r="O32" s="4">
        <v>2</v>
      </c>
      <c r="P32" s="4">
        <v>1</v>
      </c>
      <c r="Q32" s="4">
        <v>2</v>
      </c>
      <c r="R32" s="4">
        <v>1</v>
      </c>
      <c r="S32" s="4">
        <v>1</v>
      </c>
    </row>
    <row r="33" spans="1:19" x14ac:dyDescent="0.25">
      <c r="A33" s="4">
        <v>1</v>
      </c>
      <c r="B33" s="4">
        <v>2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2</v>
      </c>
      <c r="K33" s="4">
        <v>1</v>
      </c>
      <c r="L33" s="4">
        <v>1</v>
      </c>
      <c r="M33" s="4">
        <v>1</v>
      </c>
      <c r="N33" s="4">
        <v>1</v>
      </c>
      <c r="O33" s="4">
        <v>2</v>
      </c>
      <c r="P33" s="4">
        <v>1</v>
      </c>
      <c r="Q33" s="4">
        <v>1</v>
      </c>
      <c r="R33" s="4">
        <v>1</v>
      </c>
      <c r="S33" s="4">
        <v>1</v>
      </c>
    </row>
    <row r="34" spans="1:19" x14ac:dyDescent="0.25">
      <c r="A34" s="4">
        <v>2</v>
      </c>
      <c r="B34" s="4">
        <v>1</v>
      </c>
      <c r="C34" s="4">
        <v>1</v>
      </c>
      <c r="D34" s="4">
        <v>1</v>
      </c>
      <c r="E34" s="4">
        <v>1</v>
      </c>
      <c r="F34" s="4">
        <v>2</v>
      </c>
      <c r="G34" s="4">
        <v>2</v>
      </c>
      <c r="H34" s="4">
        <v>2</v>
      </c>
      <c r="I34" s="4">
        <v>2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2</v>
      </c>
      <c r="R34" s="4">
        <v>2</v>
      </c>
      <c r="S34" s="4">
        <v>2</v>
      </c>
    </row>
    <row r="35" spans="1:19" x14ac:dyDescent="0.25">
      <c r="A35" s="4">
        <v>2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2</v>
      </c>
      <c r="L35" s="4">
        <v>1</v>
      </c>
      <c r="M35" s="4">
        <v>2</v>
      </c>
      <c r="N35" s="4">
        <v>1</v>
      </c>
      <c r="O35" s="4">
        <v>2</v>
      </c>
      <c r="P35" s="4">
        <v>1</v>
      </c>
      <c r="Q35" s="4">
        <v>2</v>
      </c>
      <c r="R35" s="4">
        <v>1</v>
      </c>
      <c r="S35" s="4">
        <v>1</v>
      </c>
    </row>
    <row r="36" spans="1:19" x14ac:dyDescent="0.25">
      <c r="A36" s="4">
        <v>1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2</v>
      </c>
      <c r="I36" s="4">
        <v>1</v>
      </c>
      <c r="J36" s="4">
        <v>1</v>
      </c>
      <c r="K36" s="4">
        <v>1</v>
      </c>
      <c r="L36" s="4">
        <v>1</v>
      </c>
      <c r="M36" s="4">
        <v>2</v>
      </c>
      <c r="N36" s="4">
        <v>1</v>
      </c>
      <c r="O36" s="4">
        <v>2</v>
      </c>
      <c r="P36" s="4">
        <v>1</v>
      </c>
      <c r="Q36" s="4">
        <v>2</v>
      </c>
      <c r="R36" s="4">
        <v>1</v>
      </c>
      <c r="S36" s="4">
        <v>1</v>
      </c>
    </row>
    <row r="37" spans="1:19" x14ac:dyDescent="0.25">
      <c r="A37" s="4">
        <v>2</v>
      </c>
      <c r="B37" s="4">
        <v>1</v>
      </c>
      <c r="C37" s="4">
        <v>1</v>
      </c>
      <c r="D37" s="4">
        <v>1</v>
      </c>
      <c r="E37" s="4">
        <v>2</v>
      </c>
      <c r="F37" s="4">
        <v>2</v>
      </c>
      <c r="G37" s="4">
        <v>2</v>
      </c>
      <c r="H37" s="4">
        <v>1</v>
      </c>
      <c r="I37" s="4">
        <v>1</v>
      </c>
      <c r="J37" s="4">
        <v>1</v>
      </c>
      <c r="K37" s="4">
        <v>2</v>
      </c>
      <c r="L37" s="4">
        <v>2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2</v>
      </c>
      <c r="S37" s="4">
        <v>2</v>
      </c>
    </row>
    <row r="38" spans="1:19" x14ac:dyDescent="0.25">
      <c r="A38" s="4">
        <v>2</v>
      </c>
      <c r="B38" s="4">
        <v>2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2</v>
      </c>
      <c r="K38" s="4">
        <v>1</v>
      </c>
      <c r="L38" s="4">
        <v>1</v>
      </c>
      <c r="M38" s="4">
        <v>2</v>
      </c>
      <c r="N38" s="4">
        <v>1</v>
      </c>
      <c r="O38" s="4">
        <v>2</v>
      </c>
      <c r="P38" s="4">
        <v>1</v>
      </c>
      <c r="Q38" s="4">
        <v>2</v>
      </c>
      <c r="R38" s="4">
        <v>1</v>
      </c>
      <c r="S38" s="4">
        <v>1</v>
      </c>
    </row>
    <row r="39" spans="1:19" x14ac:dyDescent="0.25">
      <c r="A39" s="4">
        <v>99</v>
      </c>
      <c r="B39" s="4">
        <v>2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2</v>
      </c>
      <c r="K39" s="4">
        <v>2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2</v>
      </c>
      <c r="R39" s="4">
        <v>1</v>
      </c>
      <c r="S39" s="4">
        <v>1</v>
      </c>
    </row>
    <row r="40" spans="1:19" x14ac:dyDescent="0.25">
      <c r="A40" s="4">
        <v>1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2</v>
      </c>
      <c r="I40" s="4">
        <v>1</v>
      </c>
      <c r="J40" s="4">
        <v>2</v>
      </c>
      <c r="K40" s="4">
        <v>1</v>
      </c>
      <c r="L40" s="4">
        <v>1</v>
      </c>
      <c r="M40" s="4">
        <v>1</v>
      </c>
      <c r="N40" s="4">
        <v>1</v>
      </c>
      <c r="O40" s="4">
        <v>2</v>
      </c>
      <c r="P40" s="4">
        <v>1</v>
      </c>
      <c r="Q40" s="4">
        <v>2</v>
      </c>
      <c r="R40" s="4">
        <v>2</v>
      </c>
      <c r="S40" s="4">
        <v>1</v>
      </c>
    </row>
    <row r="41" spans="1:19" x14ac:dyDescent="0.25">
      <c r="A41" s="4">
        <v>2</v>
      </c>
      <c r="B41" s="4">
        <v>2</v>
      </c>
      <c r="C41" s="4">
        <v>1</v>
      </c>
      <c r="D41" s="4">
        <v>2</v>
      </c>
      <c r="E41" s="4">
        <v>1</v>
      </c>
      <c r="F41" s="4">
        <v>1</v>
      </c>
      <c r="G41" s="4">
        <v>1</v>
      </c>
      <c r="H41" s="4">
        <v>2</v>
      </c>
      <c r="I41" s="4">
        <v>1</v>
      </c>
      <c r="J41" s="4">
        <v>2</v>
      </c>
      <c r="K41" s="4">
        <v>1</v>
      </c>
      <c r="L41" s="4">
        <v>1</v>
      </c>
      <c r="M41" s="4">
        <v>2</v>
      </c>
      <c r="N41" s="4">
        <v>2</v>
      </c>
      <c r="O41" s="4">
        <v>2</v>
      </c>
      <c r="P41" s="4">
        <v>1</v>
      </c>
      <c r="Q41" s="4">
        <v>2</v>
      </c>
      <c r="R41" s="4">
        <v>1</v>
      </c>
      <c r="S41" s="4">
        <v>1</v>
      </c>
    </row>
    <row r="42" spans="1:19" x14ac:dyDescent="0.25">
      <c r="A42" s="4">
        <v>2</v>
      </c>
      <c r="B42" s="4">
        <v>1</v>
      </c>
      <c r="C42" s="4">
        <v>2</v>
      </c>
      <c r="D42" s="4">
        <v>1</v>
      </c>
      <c r="E42" s="4">
        <v>1</v>
      </c>
      <c r="F42" s="4">
        <v>1</v>
      </c>
      <c r="G42" s="4">
        <v>1</v>
      </c>
      <c r="H42" s="4">
        <v>2</v>
      </c>
      <c r="I42" s="4">
        <v>1</v>
      </c>
      <c r="J42" s="4">
        <v>1</v>
      </c>
      <c r="K42" s="4">
        <v>1</v>
      </c>
      <c r="L42" s="4">
        <v>1</v>
      </c>
      <c r="M42" s="4">
        <v>2</v>
      </c>
      <c r="N42" s="4">
        <v>2</v>
      </c>
      <c r="O42" s="4">
        <v>2</v>
      </c>
      <c r="P42" s="4">
        <v>1</v>
      </c>
      <c r="Q42" s="4">
        <v>2</v>
      </c>
      <c r="R42" s="4">
        <v>1</v>
      </c>
      <c r="S42" s="4">
        <v>1</v>
      </c>
    </row>
    <row r="43" spans="1:19" x14ac:dyDescent="0.25">
      <c r="A43" s="4">
        <v>2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2</v>
      </c>
      <c r="I43" s="4">
        <v>1</v>
      </c>
      <c r="J43" s="4">
        <v>1</v>
      </c>
      <c r="K43" s="4">
        <v>2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2</v>
      </c>
      <c r="R43" s="4">
        <v>1</v>
      </c>
      <c r="S43" s="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254"/>
  <sheetViews>
    <sheetView topLeftCell="A923" workbookViewId="0">
      <selection activeCell="F888" sqref="F888"/>
    </sheetView>
  </sheetViews>
  <sheetFormatPr baseColWidth="10" defaultRowHeight="15" x14ac:dyDescent="0.25"/>
  <cols>
    <col min="1" max="1" width="44.5703125" bestFit="1" customWidth="1"/>
    <col min="2" max="6" width="14.7109375" customWidth="1"/>
  </cols>
  <sheetData>
    <row r="1" spans="1:7" ht="20.25" x14ac:dyDescent="0.35">
      <c r="A1" s="11"/>
    </row>
    <row r="2" spans="1:7" ht="15.75" thickBot="1" x14ac:dyDescent="0.3">
      <c r="A2" s="172" t="s">
        <v>19</v>
      </c>
      <c r="B2" s="173"/>
      <c r="C2" s="173"/>
      <c r="D2" s="173"/>
      <c r="E2" s="173"/>
      <c r="F2" s="173"/>
      <c r="G2" s="173"/>
    </row>
    <row r="3" spans="1:7" ht="19.5" thickTop="1" x14ac:dyDescent="0.25">
      <c r="A3" s="12"/>
      <c r="B3" s="174" t="s">
        <v>20</v>
      </c>
      <c r="C3" s="175"/>
      <c r="D3" s="175"/>
      <c r="E3" s="175"/>
      <c r="F3" s="175"/>
      <c r="G3" s="176"/>
    </row>
    <row r="4" spans="1:7" ht="18.75" x14ac:dyDescent="0.25">
      <c r="A4" s="14"/>
      <c r="B4" s="177" t="s">
        <v>21</v>
      </c>
      <c r="C4" s="178"/>
      <c r="D4" s="179" t="s">
        <v>22</v>
      </c>
      <c r="E4" s="178"/>
      <c r="F4" s="179" t="s">
        <v>23</v>
      </c>
      <c r="G4" s="180"/>
    </row>
    <row r="5" spans="1:7" ht="37.5" x14ac:dyDescent="0.25">
      <c r="A5" s="14"/>
      <c r="B5" s="17" t="s">
        <v>24</v>
      </c>
      <c r="C5" s="18" t="s">
        <v>25</v>
      </c>
      <c r="D5" s="18" t="s">
        <v>24</v>
      </c>
      <c r="E5" s="18" t="s">
        <v>25</v>
      </c>
      <c r="F5" s="18" t="s">
        <v>24</v>
      </c>
      <c r="G5" s="19" t="s">
        <v>25</v>
      </c>
    </row>
    <row r="6" spans="1:7" ht="18.75" x14ac:dyDescent="0.25">
      <c r="A6" s="15" t="s">
        <v>26</v>
      </c>
      <c r="B6" s="20">
        <v>37</v>
      </c>
      <c r="C6" s="21">
        <v>0.88100000000000001</v>
      </c>
      <c r="D6" s="22">
        <v>5</v>
      </c>
      <c r="E6" s="21">
        <v>0.11899999999999999</v>
      </c>
      <c r="F6" s="22">
        <v>42</v>
      </c>
      <c r="G6" s="23">
        <v>1</v>
      </c>
    </row>
    <row r="7" spans="1:7" ht="18.75" x14ac:dyDescent="0.25">
      <c r="A7" s="15" t="s">
        <v>27</v>
      </c>
      <c r="B7" s="20">
        <v>37</v>
      </c>
      <c r="C7" s="21">
        <v>0.88100000000000001</v>
      </c>
      <c r="D7" s="22">
        <v>5</v>
      </c>
      <c r="E7" s="21">
        <v>0.11899999999999999</v>
      </c>
      <c r="F7" s="22">
        <v>42</v>
      </c>
      <c r="G7" s="23">
        <v>1</v>
      </c>
    </row>
    <row r="8" spans="1:7" ht="18.75" x14ac:dyDescent="0.25">
      <c r="A8" s="15" t="s">
        <v>28</v>
      </c>
      <c r="B8" s="20">
        <v>37</v>
      </c>
      <c r="C8" s="21">
        <v>0.88100000000000001</v>
      </c>
      <c r="D8" s="22">
        <v>5</v>
      </c>
      <c r="E8" s="21">
        <v>0.11899999999999999</v>
      </c>
      <c r="F8" s="22">
        <v>42</v>
      </c>
      <c r="G8" s="23">
        <v>1</v>
      </c>
    </row>
    <row r="9" spans="1:7" ht="18.75" x14ac:dyDescent="0.25">
      <c r="A9" s="15" t="s">
        <v>29</v>
      </c>
      <c r="B9" s="20">
        <v>37</v>
      </c>
      <c r="C9" s="21">
        <v>0.88100000000000001</v>
      </c>
      <c r="D9" s="22">
        <v>5</v>
      </c>
      <c r="E9" s="21">
        <v>0.11899999999999999</v>
      </c>
      <c r="F9" s="22">
        <v>42</v>
      </c>
      <c r="G9" s="23">
        <v>1</v>
      </c>
    </row>
    <row r="10" spans="1:7" ht="18.75" x14ac:dyDescent="0.25">
      <c r="A10" s="15" t="s">
        <v>30</v>
      </c>
      <c r="B10" s="20">
        <v>37</v>
      </c>
      <c r="C10" s="21">
        <v>0.88100000000000001</v>
      </c>
      <c r="D10" s="22">
        <v>5</v>
      </c>
      <c r="E10" s="21">
        <v>0.11899999999999999</v>
      </c>
      <c r="F10" s="22">
        <v>42</v>
      </c>
      <c r="G10" s="23">
        <v>1</v>
      </c>
    </row>
    <row r="11" spans="1:7" ht="18.75" x14ac:dyDescent="0.25">
      <c r="A11" s="15" t="s">
        <v>31</v>
      </c>
      <c r="B11" s="20">
        <v>37</v>
      </c>
      <c r="C11" s="21">
        <v>0.88100000000000001</v>
      </c>
      <c r="D11" s="22">
        <v>5</v>
      </c>
      <c r="E11" s="21">
        <v>0.11899999999999999</v>
      </c>
      <c r="F11" s="22">
        <v>42</v>
      </c>
      <c r="G11" s="23">
        <v>1</v>
      </c>
    </row>
    <row r="12" spans="1:7" ht="18.75" x14ac:dyDescent="0.25">
      <c r="A12" s="15" t="s">
        <v>32</v>
      </c>
      <c r="B12" s="20">
        <v>36</v>
      </c>
      <c r="C12" s="21">
        <v>0.85699999999999998</v>
      </c>
      <c r="D12" s="22">
        <v>6</v>
      </c>
      <c r="E12" s="21">
        <v>0.14299999999999999</v>
      </c>
      <c r="F12" s="22">
        <v>42</v>
      </c>
      <c r="G12" s="23">
        <v>1</v>
      </c>
    </row>
    <row r="13" spans="1:7" ht="18.75" x14ac:dyDescent="0.25">
      <c r="A13" s="15" t="s">
        <v>33</v>
      </c>
      <c r="B13" s="20">
        <v>36</v>
      </c>
      <c r="C13" s="21">
        <v>0.85699999999999998</v>
      </c>
      <c r="D13" s="22">
        <v>6</v>
      </c>
      <c r="E13" s="21">
        <v>0.14299999999999999</v>
      </c>
      <c r="F13" s="22">
        <v>42</v>
      </c>
      <c r="G13" s="23">
        <v>1</v>
      </c>
    </row>
    <row r="14" spans="1:7" ht="18.75" x14ac:dyDescent="0.25">
      <c r="A14" s="15" t="s">
        <v>34</v>
      </c>
      <c r="B14" s="20">
        <v>37</v>
      </c>
      <c r="C14" s="21">
        <v>0.88100000000000001</v>
      </c>
      <c r="D14" s="22">
        <v>5</v>
      </c>
      <c r="E14" s="21">
        <v>0.11899999999999999</v>
      </c>
      <c r="F14" s="22">
        <v>42</v>
      </c>
      <c r="G14" s="23">
        <v>1</v>
      </c>
    </row>
    <row r="15" spans="1:7" ht="18.75" x14ac:dyDescent="0.25">
      <c r="A15" s="15" t="s">
        <v>35</v>
      </c>
      <c r="B15" s="20">
        <v>36</v>
      </c>
      <c r="C15" s="21">
        <v>0.85699999999999998</v>
      </c>
      <c r="D15" s="22">
        <v>6</v>
      </c>
      <c r="E15" s="21">
        <v>0.14299999999999999</v>
      </c>
      <c r="F15" s="22">
        <v>42</v>
      </c>
      <c r="G15" s="23">
        <v>1</v>
      </c>
    </row>
    <row r="16" spans="1:7" ht="18.75" x14ac:dyDescent="0.25">
      <c r="A16" s="15" t="s">
        <v>36</v>
      </c>
      <c r="B16" s="20">
        <v>36</v>
      </c>
      <c r="C16" s="21">
        <v>0.85699999999999998</v>
      </c>
      <c r="D16" s="22">
        <v>6</v>
      </c>
      <c r="E16" s="21">
        <v>0.14299999999999999</v>
      </c>
      <c r="F16" s="22">
        <v>42</v>
      </c>
      <c r="G16" s="23">
        <v>1</v>
      </c>
    </row>
    <row r="17" spans="1:7" ht="18.75" x14ac:dyDescent="0.25">
      <c r="A17" s="15" t="s">
        <v>37</v>
      </c>
      <c r="B17" s="20">
        <v>37</v>
      </c>
      <c r="C17" s="21">
        <v>0.88100000000000001</v>
      </c>
      <c r="D17" s="22">
        <v>5</v>
      </c>
      <c r="E17" s="21">
        <v>0.11899999999999999</v>
      </c>
      <c r="F17" s="22">
        <v>42</v>
      </c>
      <c r="G17" s="23">
        <v>1</v>
      </c>
    </row>
    <row r="18" spans="1:7" ht="18.75" x14ac:dyDescent="0.25">
      <c r="A18" s="15" t="s">
        <v>38</v>
      </c>
      <c r="B18" s="20">
        <v>36</v>
      </c>
      <c r="C18" s="21">
        <v>0.85699999999999998</v>
      </c>
      <c r="D18" s="22">
        <v>6</v>
      </c>
      <c r="E18" s="21">
        <v>0.14299999999999999</v>
      </c>
      <c r="F18" s="22">
        <v>42</v>
      </c>
      <c r="G18" s="23">
        <v>1</v>
      </c>
    </row>
    <row r="19" spans="1:7" ht="18.75" x14ac:dyDescent="0.25">
      <c r="A19" s="15" t="s">
        <v>39</v>
      </c>
      <c r="B19" s="20">
        <v>37</v>
      </c>
      <c r="C19" s="21">
        <v>0.88100000000000001</v>
      </c>
      <c r="D19" s="22">
        <v>5</v>
      </c>
      <c r="E19" s="21">
        <v>0.11899999999999999</v>
      </c>
      <c r="F19" s="22">
        <v>42</v>
      </c>
      <c r="G19" s="23">
        <v>1</v>
      </c>
    </row>
    <row r="20" spans="1:7" ht="18.75" x14ac:dyDescent="0.25">
      <c r="A20" s="15" t="s">
        <v>40</v>
      </c>
      <c r="B20" s="20">
        <v>37</v>
      </c>
      <c r="C20" s="21">
        <v>0.88100000000000001</v>
      </c>
      <c r="D20" s="22">
        <v>5</v>
      </c>
      <c r="E20" s="21">
        <v>0.11899999999999999</v>
      </c>
      <c r="F20" s="22">
        <v>42</v>
      </c>
      <c r="G20" s="23">
        <v>1</v>
      </c>
    </row>
    <row r="21" spans="1:7" ht="18.75" x14ac:dyDescent="0.25">
      <c r="A21" s="15" t="s">
        <v>41</v>
      </c>
      <c r="B21" s="20">
        <v>37</v>
      </c>
      <c r="C21" s="21">
        <v>0.88100000000000001</v>
      </c>
      <c r="D21" s="22">
        <v>5</v>
      </c>
      <c r="E21" s="21">
        <v>0.11899999999999999</v>
      </c>
      <c r="F21" s="22">
        <v>42</v>
      </c>
      <c r="G21" s="23">
        <v>1</v>
      </c>
    </row>
    <row r="22" spans="1:7" ht="18.75" x14ac:dyDescent="0.25">
      <c r="A22" s="15" t="s">
        <v>42</v>
      </c>
      <c r="B22" s="20">
        <v>42</v>
      </c>
      <c r="C22" s="21">
        <v>1</v>
      </c>
      <c r="D22" s="22">
        <v>0</v>
      </c>
      <c r="E22" s="21">
        <v>0</v>
      </c>
      <c r="F22" s="22">
        <v>42</v>
      </c>
      <c r="G22" s="23">
        <v>1</v>
      </c>
    </row>
    <row r="23" spans="1:7" ht="18.75" x14ac:dyDescent="0.25">
      <c r="A23" s="15" t="s">
        <v>43</v>
      </c>
      <c r="B23" s="20">
        <v>42</v>
      </c>
      <c r="C23" s="21">
        <v>1</v>
      </c>
      <c r="D23" s="22">
        <v>0</v>
      </c>
      <c r="E23" s="21">
        <v>0</v>
      </c>
      <c r="F23" s="22">
        <v>42</v>
      </c>
      <c r="G23" s="23">
        <v>1</v>
      </c>
    </row>
    <row r="24" spans="1:7" ht="18.75" x14ac:dyDescent="0.25">
      <c r="A24" s="15" t="s">
        <v>44</v>
      </c>
      <c r="B24" s="20">
        <v>42</v>
      </c>
      <c r="C24" s="21">
        <v>1</v>
      </c>
      <c r="D24" s="22">
        <v>0</v>
      </c>
      <c r="E24" s="21">
        <v>0</v>
      </c>
      <c r="F24" s="22">
        <v>42</v>
      </c>
      <c r="G24" s="23">
        <v>1</v>
      </c>
    </row>
    <row r="25" spans="1:7" ht="18.75" x14ac:dyDescent="0.25">
      <c r="A25" s="15" t="s">
        <v>45</v>
      </c>
      <c r="B25" s="20">
        <v>42</v>
      </c>
      <c r="C25" s="21">
        <v>1</v>
      </c>
      <c r="D25" s="22">
        <v>0</v>
      </c>
      <c r="E25" s="21">
        <v>0</v>
      </c>
      <c r="F25" s="22">
        <v>42</v>
      </c>
      <c r="G25" s="23">
        <v>1</v>
      </c>
    </row>
    <row r="26" spans="1:7" ht="18.75" x14ac:dyDescent="0.25">
      <c r="A26" s="15" t="s">
        <v>46</v>
      </c>
      <c r="B26" s="20">
        <v>42</v>
      </c>
      <c r="C26" s="21">
        <v>1</v>
      </c>
      <c r="D26" s="22">
        <v>0</v>
      </c>
      <c r="E26" s="21">
        <v>0</v>
      </c>
      <c r="F26" s="22">
        <v>42</v>
      </c>
      <c r="G26" s="23">
        <v>1</v>
      </c>
    </row>
    <row r="27" spans="1:7" ht="18.75" x14ac:dyDescent="0.25">
      <c r="A27" s="15" t="s">
        <v>47</v>
      </c>
      <c r="B27" s="20">
        <v>42</v>
      </c>
      <c r="C27" s="21">
        <v>1</v>
      </c>
      <c r="D27" s="22">
        <v>0</v>
      </c>
      <c r="E27" s="21">
        <v>0</v>
      </c>
      <c r="F27" s="22">
        <v>42</v>
      </c>
      <c r="G27" s="23">
        <v>1</v>
      </c>
    </row>
    <row r="28" spans="1:7" ht="18.75" x14ac:dyDescent="0.25">
      <c r="A28" s="15" t="s">
        <v>48</v>
      </c>
      <c r="B28" s="20">
        <v>41</v>
      </c>
      <c r="C28" s="21">
        <v>0.97599999999999998</v>
      </c>
      <c r="D28" s="22">
        <v>1</v>
      </c>
      <c r="E28" s="21">
        <v>2.4E-2</v>
      </c>
      <c r="F28" s="22">
        <v>42</v>
      </c>
      <c r="G28" s="23">
        <v>1</v>
      </c>
    </row>
    <row r="29" spans="1:7" ht="18.75" x14ac:dyDescent="0.25">
      <c r="A29" s="15" t="s">
        <v>49</v>
      </c>
      <c r="B29" s="20">
        <v>41</v>
      </c>
      <c r="C29" s="21">
        <v>0.97599999999999998</v>
      </c>
      <c r="D29" s="22">
        <v>1</v>
      </c>
      <c r="E29" s="21">
        <v>2.4E-2</v>
      </c>
      <c r="F29" s="22">
        <v>42</v>
      </c>
      <c r="G29" s="23">
        <v>1</v>
      </c>
    </row>
    <row r="30" spans="1:7" ht="18.75" x14ac:dyDescent="0.25">
      <c r="A30" s="15" t="s">
        <v>50</v>
      </c>
      <c r="B30" s="20">
        <v>42</v>
      </c>
      <c r="C30" s="21">
        <v>1</v>
      </c>
      <c r="D30" s="22">
        <v>0</v>
      </c>
      <c r="E30" s="21">
        <v>0</v>
      </c>
      <c r="F30" s="22">
        <v>42</v>
      </c>
      <c r="G30" s="23">
        <v>1</v>
      </c>
    </row>
    <row r="31" spans="1:7" ht="18.75" x14ac:dyDescent="0.25">
      <c r="A31" s="15" t="s">
        <v>51</v>
      </c>
      <c r="B31" s="20">
        <v>41</v>
      </c>
      <c r="C31" s="21">
        <v>0.97599999999999998</v>
      </c>
      <c r="D31" s="22">
        <v>1</v>
      </c>
      <c r="E31" s="21">
        <v>2.4E-2</v>
      </c>
      <c r="F31" s="22">
        <v>42</v>
      </c>
      <c r="G31" s="23">
        <v>1</v>
      </c>
    </row>
    <row r="32" spans="1:7" ht="18.75" x14ac:dyDescent="0.25">
      <c r="A32" s="15" t="s">
        <v>52</v>
      </c>
      <c r="B32" s="20">
        <v>41</v>
      </c>
      <c r="C32" s="21">
        <v>0.97599999999999998</v>
      </c>
      <c r="D32" s="22">
        <v>1</v>
      </c>
      <c r="E32" s="21">
        <v>2.4E-2</v>
      </c>
      <c r="F32" s="22">
        <v>42</v>
      </c>
      <c r="G32" s="23">
        <v>1</v>
      </c>
    </row>
    <row r="33" spans="1:7" ht="18.75" x14ac:dyDescent="0.25">
      <c r="A33" s="15" t="s">
        <v>53</v>
      </c>
      <c r="B33" s="20">
        <v>42</v>
      </c>
      <c r="C33" s="21">
        <v>1</v>
      </c>
      <c r="D33" s="22">
        <v>0</v>
      </c>
      <c r="E33" s="21">
        <v>0</v>
      </c>
      <c r="F33" s="22">
        <v>42</v>
      </c>
      <c r="G33" s="23">
        <v>1</v>
      </c>
    </row>
    <row r="34" spans="1:7" ht="18.75" x14ac:dyDescent="0.25">
      <c r="A34" s="15" t="s">
        <v>54</v>
      </c>
      <c r="B34" s="20">
        <v>41</v>
      </c>
      <c r="C34" s="21">
        <v>0.97599999999999998</v>
      </c>
      <c r="D34" s="22">
        <v>1</v>
      </c>
      <c r="E34" s="21">
        <v>2.4E-2</v>
      </c>
      <c r="F34" s="22">
        <v>42</v>
      </c>
      <c r="G34" s="23">
        <v>1</v>
      </c>
    </row>
    <row r="35" spans="1:7" ht="18.75" x14ac:dyDescent="0.25">
      <c r="A35" s="15" t="s">
        <v>55</v>
      </c>
      <c r="B35" s="20">
        <v>42</v>
      </c>
      <c r="C35" s="21">
        <v>1</v>
      </c>
      <c r="D35" s="22">
        <v>0</v>
      </c>
      <c r="E35" s="21">
        <v>0</v>
      </c>
      <c r="F35" s="22">
        <v>42</v>
      </c>
      <c r="G35" s="23">
        <v>1</v>
      </c>
    </row>
    <row r="36" spans="1:7" ht="18.75" x14ac:dyDescent="0.25">
      <c r="A36" s="15" t="s">
        <v>56</v>
      </c>
      <c r="B36" s="20">
        <v>42</v>
      </c>
      <c r="C36" s="21">
        <v>1</v>
      </c>
      <c r="D36" s="22">
        <v>0</v>
      </c>
      <c r="E36" s="21">
        <v>0</v>
      </c>
      <c r="F36" s="22">
        <v>42</v>
      </c>
      <c r="G36" s="23">
        <v>1</v>
      </c>
    </row>
    <row r="37" spans="1:7" ht="18.75" x14ac:dyDescent="0.25">
      <c r="A37" s="15" t="s">
        <v>57</v>
      </c>
      <c r="B37" s="20">
        <v>42</v>
      </c>
      <c r="C37" s="21">
        <v>1</v>
      </c>
      <c r="D37" s="22">
        <v>0</v>
      </c>
      <c r="E37" s="21">
        <v>0</v>
      </c>
      <c r="F37" s="22">
        <v>42</v>
      </c>
      <c r="G37" s="23">
        <v>1</v>
      </c>
    </row>
    <row r="38" spans="1:7" ht="18.75" x14ac:dyDescent="0.25">
      <c r="A38" s="15" t="s">
        <v>58</v>
      </c>
      <c r="B38" s="20">
        <v>42</v>
      </c>
      <c r="C38" s="21">
        <v>1</v>
      </c>
      <c r="D38" s="22">
        <v>0</v>
      </c>
      <c r="E38" s="21">
        <v>0</v>
      </c>
      <c r="F38" s="22">
        <v>42</v>
      </c>
      <c r="G38" s="23">
        <v>1</v>
      </c>
    </row>
    <row r="39" spans="1:7" ht="18.75" x14ac:dyDescent="0.25">
      <c r="A39" s="15" t="s">
        <v>59</v>
      </c>
      <c r="B39" s="20">
        <v>42</v>
      </c>
      <c r="C39" s="21">
        <v>1</v>
      </c>
      <c r="D39" s="22">
        <v>0</v>
      </c>
      <c r="E39" s="21">
        <v>0</v>
      </c>
      <c r="F39" s="22">
        <v>42</v>
      </c>
      <c r="G39" s="23">
        <v>1</v>
      </c>
    </row>
    <row r="40" spans="1:7" ht="18.75" x14ac:dyDescent="0.25">
      <c r="A40" s="15" t="s">
        <v>60</v>
      </c>
      <c r="B40" s="20">
        <v>42</v>
      </c>
      <c r="C40" s="21">
        <v>1</v>
      </c>
      <c r="D40" s="22">
        <v>0</v>
      </c>
      <c r="E40" s="21">
        <v>0</v>
      </c>
      <c r="F40" s="22">
        <v>42</v>
      </c>
      <c r="G40" s="23">
        <v>1</v>
      </c>
    </row>
    <row r="41" spans="1:7" ht="18.75" x14ac:dyDescent="0.25">
      <c r="A41" s="15" t="s">
        <v>61</v>
      </c>
      <c r="B41" s="20">
        <v>42</v>
      </c>
      <c r="C41" s="21">
        <v>1</v>
      </c>
      <c r="D41" s="22">
        <v>0</v>
      </c>
      <c r="E41" s="21">
        <v>0</v>
      </c>
      <c r="F41" s="22">
        <v>42</v>
      </c>
      <c r="G41" s="23">
        <v>1</v>
      </c>
    </row>
    <row r="42" spans="1:7" ht="18.75" x14ac:dyDescent="0.25">
      <c r="A42" s="15" t="s">
        <v>62</v>
      </c>
      <c r="B42" s="20">
        <v>42</v>
      </c>
      <c r="C42" s="21">
        <v>1</v>
      </c>
      <c r="D42" s="22">
        <v>0</v>
      </c>
      <c r="E42" s="21">
        <v>0</v>
      </c>
      <c r="F42" s="22">
        <v>42</v>
      </c>
      <c r="G42" s="23">
        <v>1</v>
      </c>
    </row>
    <row r="43" spans="1:7" ht="18.75" x14ac:dyDescent="0.25">
      <c r="A43" s="15" t="s">
        <v>63</v>
      </c>
      <c r="B43" s="20">
        <v>42</v>
      </c>
      <c r="C43" s="21">
        <v>1</v>
      </c>
      <c r="D43" s="22">
        <v>0</v>
      </c>
      <c r="E43" s="21">
        <v>0</v>
      </c>
      <c r="F43" s="22">
        <v>42</v>
      </c>
      <c r="G43" s="23">
        <v>1</v>
      </c>
    </row>
    <row r="44" spans="1:7" ht="18.75" x14ac:dyDescent="0.25">
      <c r="A44" s="15" t="s">
        <v>64</v>
      </c>
      <c r="B44" s="20">
        <v>41</v>
      </c>
      <c r="C44" s="21">
        <v>0.97599999999999998</v>
      </c>
      <c r="D44" s="22">
        <v>1</v>
      </c>
      <c r="E44" s="21">
        <v>2.4E-2</v>
      </c>
      <c r="F44" s="22">
        <v>42</v>
      </c>
      <c r="G44" s="23">
        <v>1</v>
      </c>
    </row>
    <row r="45" spans="1:7" ht="18.75" x14ac:dyDescent="0.25">
      <c r="A45" s="15" t="s">
        <v>65</v>
      </c>
      <c r="B45" s="20">
        <v>41</v>
      </c>
      <c r="C45" s="21">
        <v>0.97599999999999998</v>
      </c>
      <c r="D45" s="22">
        <v>1</v>
      </c>
      <c r="E45" s="21">
        <v>2.4E-2</v>
      </c>
      <c r="F45" s="22">
        <v>42</v>
      </c>
      <c r="G45" s="23">
        <v>1</v>
      </c>
    </row>
    <row r="46" spans="1:7" ht="18.75" x14ac:dyDescent="0.25">
      <c r="A46" s="15" t="s">
        <v>66</v>
      </c>
      <c r="B46" s="20">
        <v>42</v>
      </c>
      <c r="C46" s="21">
        <v>1</v>
      </c>
      <c r="D46" s="22">
        <v>0</v>
      </c>
      <c r="E46" s="21">
        <v>0</v>
      </c>
      <c r="F46" s="22">
        <v>42</v>
      </c>
      <c r="G46" s="23">
        <v>1</v>
      </c>
    </row>
    <row r="47" spans="1:7" ht="18.75" x14ac:dyDescent="0.25">
      <c r="A47" s="15" t="s">
        <v>67</v>
      </c>
      <c r="B47" s="20">
        <v>41</v>
      </c>
      <c r="C47" s="21">
        <v>0.97599999999999998</v>
      </c>
      <c r="D47" s="22">
        <v>1</v>
      </c>
      <c r="E47" s="21">
        <v>2.4E-2</v>
      </c>
      <c r="F47" s="22">
        <v>42</v>
      </c>
      <c r="G47" s="23">
        <v>1</v>
      </c>
    </row>
    <row r="48" spans="1:7" ht="18.75" x14ac:dyDescent="0.25">
      <c r="A48" s="15" t="s">
        <v>68</v>
      </c>
      <c r="B48" s="20">
        <v>41</v>
      </c>
      <c r="C48" s="21">
        <v>0.97599999999999998</v>
      </c>
      <c r="D48" s="22">
        <v>1</v>
      </c>
      <c r="E48" s="21">
        <v>2.4E-2</v>
      </c>
      <c r="F48" s="22">
        <v>42</v>
      </c>
      <c r="G48" s="23">
        <v>1</v>
      </c>
    </row>
    <row r="49" spans="1:7" ht="18.75" x14ac:dyDescent="0.25">
      <c r="A49" s="15" t="s">
        <v>69</v>
      </c>
      <c r="B49" s="20">
        <v>42</v>
      </c>
      <c r="C49" s="21">
        <v>1</v>
      </c>
      <c r="D49" s="22">
        <v>0</v>
      </c>
      <c r="E49" s="21">
        <v>0</v>
      </c>
      <c r="F49" s="22">
        <v>42</v>
      </c>
      <c r="G49" s="23">
        <v>1</v>
      </c>
    </row>
    <row r="50" spans="1:7" ht="18.75" x14ac:dyDescent="0.25">
      <c r="A50" s="15" t="s">
        <v>70</v>
      </c>
      <c r="B50" s="20">
        <v>41</v>
      </c>
      <c r="C50" s="21">
        <v>0.97599999999999998</v>
      </c>
      <c r="D50" s="22">
        <v>1</v>
      </c>
      <c r="E50" s="21">
        <v>2.4E-2</v>
      </c>
      <c r="F50" s="22">
        <v>42</v>
      </c>
      <c r="G50" s="23">
        <v>1</v>
      </c>
    </row>
    <row r="51" spans="1:7" ht="18.75" x14ac:dyDescent="0.25">
      <c r="A51" s="15" t="s">
        <v>71</v>
      </c>
      <c r="B51" s="20">
        <v>42</v>
      </c>
      <c r="C51" s="21">
        <v>1</v>
      </c>
      <c r="D51" s="22">
        <v>0</v>
      </c>
      <c r="E51" s="21">
        <v>0</v>
      </c>
      <c r="F51" s="22">
        <v>42</v>
      </c>
      <c r="G51" s="23">
        <v>1</v>
      </c>
    </row>
    <row r="52" spans="1:7" ht="18.75" x14ac:dyDescent="0.25">
      <c r="A52" s="15" t="s">
        <v>72</v>
      </c>
      <c r="B52" s="20">
        <v>42</v>
      </c>
      <c r="C52" s="21">
        <v>1</v>
      </c>
      <c r="D52" s="22">
        <v>0</v>
      </c>
      <c r="E52" s="21">
        <v>0</v>
      </c>
      <c r="F52" s="22">
        <v>42</v>
      </c>
      <c r="G52" s="23">
        <v>1</v>
      </c>
    </row>
    <row r="53" spans="1:7" ht="19.5" thickBot="1" x14ac:dyDescent="0.3">
      <c r="A53" s="24" t="s">
        <v>73</v>
      </c>
      <c r="B53" s="25">
        <v>42</v>
      </c>
      <c r="C53" s="26">
        <v>1</v>
      </c>
      <c r="D53" s="27">
        <v>0</v>
      </c>
      <c r="E53" s="26">
        <v>0</v>
      </c>
      <c r="F53" s="27">
        <v>42</v>
      </c>
      <c r="G53" s="28">
        <v>1</v>
      </c>
    </row>
    <row r="54" spans="1:7" ht="15.75" thickTop="1" x14ac:dyDescent="0.25"/>
    <row r="55" spans="1:7" ht="15.75" thickBot="1" x14ac:dyDescent="0.3">
      <c r="A55" s="172" t="s">
        <v>74</v>
      </c>
      <c r="B55" s="173"/>
      <c r="C55" s="173"/>
      <c r="D55" s="173"/>
    </row>
    <row r="56" spans="1:7" ht="19.5" thickTop="1" x14ac:dyDescent="0.25">
      <c r="A56" s="12"/>
      <c r="B56" s="174" t="s">
        <v>75</v>
      </c>
      <c r="C56" s="181"/>
      <c r="D56" s="29"/>
    </row>
    <row r="57" spans="1:7" ht="75" x14ac:dyDescent="0.25">
      <c r="A57" s="30" t="s">
        <v>76</v>
      </c>
      <c r="B57" s="15" t="s">
        <v>77</v>
      </c>
      <c r="C57" s="16" t="s">
        <v>78</v>
      </c>
      <c r="D57" s="31" t="s">
        <v>23</v>
      </c>
    </row>
    <row r="58" spans="1:7" ht="18.75" x14ac:dyDescent="0.25">
      <c r="A58" s="15" t="s">
        <v>79</v>
      </c>
      <c r="B58" s="20">
        <v>13</v>
      </c>
      <c r="C58" s="22">
        <v>2</v>
      </c>
      <c r="D58" s="32">
        <v>15</v>
      </c>
    </row>
    <row r="59" spans="1:7" ht="18.75" x14ac:dyDescent="0.25">
      <c r="A59" s="14"/>
      <c r="B59" s="33">
        <v>13.38</v>
      </c>
      <c r="C59" s="34">
        <v>1.62</v>
      </c>
      <c r="D59" s="35">
        <v>0</v>
      </c>
    </row>
    <row r="60" spans="1:7" ht="18.75" x14ac:dyDescent="0.25">
      <c r="A60" s="15" t="s">
        <v>80</v>
      </c>
      <c r="B60" s="20">
        <v>20</v>
      </c>
      <c r="C60" s="22">
        <v>2</v>
      </c>
      <c r="D60" s="32">
        <v>22</v>
      </c>
    </row>
    <row r="61" spans="1:7" ht="18.75" x14ac:dyDescent="0.25">
      <c r="A61" s="14"/>
      <c r="B61" s="33">
        <v>19.62</v>
      </c>
      <c r="C61" s="34">
        <v>2.38</v>
      </c>
      <c r="D61" s="35">
        <v>0</v>
      </c>
    </row>
    <row r="62" spans="1:7" ht="18.75" x14ac:dyDescent="0.25">
      <c r="A62" s="15" t="s">
        <v>23</v>
      </c>
      <c r="B62" s="20">
        <v>33</v>
      </c>
      <c r="C62" s="22">
        <v>4</v>
      </c>
      <c r="D62" s="32">
        <v>37</v>
      </c>
    </row>
    <row r="63" spans="1:7" ht="19.5" thickBot="1" x14ac:dyDescent="0.3">
      <c r="A63" s="36"/>
      <c r="B63" s="37"/>
      <c r="C63" s="38"/>
      <c r="D63" s="39"/>
    </row>
    <row r="64" spans="1:7" ht="15.75" thickTop="1" x14ac:dyDescent="0.25"/>
    <row r="65" spans="1:6" ht="15.75" thickBot="1" x14ac:dyDescent="0.3">
      <c r="A65" s="172" t="s">
        <v>81</v>
      </c>
      <c r="B65" s="173"/>
      <c r="C65" s="173"/>
      <c r="D65" s="173"/>
      <c r="E65" s="173"/>
      <c r="F65" s="173"/>
    </row>
    <row r="66" spans="1:6" ht="57" thickTop="1" x14ac:dyDescent="0.25">
      <c r="A66" s="12" t="s">
        <v>82</v>
      </c>
      <c r="B66" s="40" t="s">
        <v>83</v>
      </c>
      <c r="C66" s="41" t="s">
        <v>84</v>
      </c>
      <c r="D66" s="41" t="s">
        <v>85</v>
      </c>
      <c r="E66" s="41" t="s">
        <v>86</v>
      </c>
      <c r="F66" s="42" t="s">
        <v>87</v>
      </c>
    </row>
    <row r="67" spans="1:6" ht="18.75" x14ac:dyDescent="0.25">
      <c r="A67" s="15" t="s">
        <v>88</v>
      </c>
      <c r="B67" s="20">
        <v>0.17</v>
      </c>
      <c r="C67" s="22">
        <v>1</v>
      </c>
      <c r="D67" s="22">
        <v>0.68300000000000005</v>
      </c>
      <c r="E67" s="43"/>
      <c r="F67" s="44"/>
    </row>
    <row r="68" spans="1:6" ht="18.75" x14ac:dyDescent="0.25">
      <c r="A68" s="14" t="s">
        <v>89</v>
      </c>
      <c r="B68" s="33">
        <v>0.16</v>
      </c>
      <c r="C68" s="34">
        <v>1</v>
      </c>
      <c r="D68" s="34">
        <v>0.68600000000000005</v>
      </c>
      <c r="E68" s="45"/>
      <c r="F68" s="46"/>
    </row>
    <row r="69" spans="1:6" ht="18.75" x14ac:dyDescent="0.25">
      <c r="A69" s="14" t="s">
        <v>90</v>
      </c>
      <c r="B69" s="47"/>
      <c r="C69" s="45"/>
      <c r="D69" s="45"/>
      <c r="E69" s="34">
        <v>1.03</v>
      </c>
      <c r="F69" s="35">
        <v>0.53900000000000003</v>
      </c>
    </row>
    <row r="70" spans="1:6" ht="18.75" x14ac:dyDescent="0.25">
      <c r="A70" s="14" t="s">
        <v>91</v>
      </c>
      <c r="B70" s="33">
        <v>0</v>
      </c>
      <c r="C70" s="34">
        <v>1</v>
      </c>
      <c r="D70" s="34">
        <v>1</v>
      </c>
      <c r="E70" s="45"/>
      <c r="F70" s="46"/>
    </row>
    <row r="71" spans="1:6" ht="18.75" x14ac:dyDescent="0.25">
      <c r="A71" s="14" t="s">
        <v>92</v>
      </c>
      <c r="B71" s="33">
        <v>0.16</v>
      </c>
      <c r="C71" s="34">
        <v>1</v>
      </c>
      <c r="D71" s="34">
        <v>0.68700000000000006</v>
      </c>
      <c r="E71" s="45"/>
      <c r="F71" s="46"/>
    </row>
    <row r="72" spans="1:6" ht="19.5" thickBot="1" x14ac:dyDescent="0.3">
      <c r="A72" s="36" t="s">
        <v>93</v>
      </c>
      <c r="B72" s="48">
        <v>37</v>
      </c>
      <c r="C72" s="38"/>
      <c r="D72" s="38"/>
      <c r="E72" s="38"/>
      <c r="F72" s="39"/>
    </row>
    <row r="73" spans="1:6" ht="15.75" thickTop="1" x14ac:dyDescent="0.25"/>
    <row r="74" spans="1:6" ht="15.75" thickBot="1" x14ac:dyDescent="0.3">
      <c r="A74" s="172" t="s">
        <v>94</v>
      </c>
      <c r="B74" s="173"/>
      <c r="C74" s="173"/>
      <c r="D74" s="173"/>
      <c r="E74" s="173"/>
      <c r="F74" s="173"/>
    </row>
    <row r="75" spans="1:6" ht="38.25" thickTop="1" x14ac:dyDescent="0.25">
      <c r="A75" s="12" t="s">
        <v>95</v>
      </c>
      <c r="B75" s="49" t="s">
        <v>82</v>
      </c>
      <c r="C75" s="40" t="s">
        <v>83</v>
      </c>
      <c r="D75" s="41" t="s">
        <v>96</v>
      </c>
      <c r="E75" s="41" t="s">
        <v>97</v>
      </c>
      <c r="F75" s="42" t="s">
        <v>98</v>
      </c>
    </row>
    <row r="76" spans="1:6" ht="18.75" x14ac:dyDescent="0.25">
      <c r="A76" s="15" t="s">
        <v>99</v>
      </c>
      <c r="B76" s="50" t="s">
        <v>100</v>
      </c>
      <c r="C76" s="20">
        <v>7.0000000000000007E-2</v>
      </c>
      <c r="D76" s="43"/>
      <c r="E76" s="43"/>
      <c r="F76" s="44"/>
    </row>
    <row r="77" spans="1:6" ht="37.5" x14ac:dyDescent="0.25">
      <c r="A77" s="14"/>
      <c r="B77" s="13" t="s">
        <v>101</v>
      </c>
      <c r="C77" s="33">
        <v>7.0000000000000007E-2</v>
      </c>
      <c r="D77" s="45"/>
      <c r="E77" s="45"/>
      <c r="F77" s="46"/>
    </row>
    <row r="78" spans="1:6" ht="19.5" thickBot="1" x14ac:dyDescent="0.3">
      <c r="A78" s="36" t="s">
        <v>93</v>
      </c>
      <c r="B78" s="51"/>
      <c r="C78" s="48">
        <v>37</v>
      </c>
      <c r="D78" s="38"/>
      <c r="E78" s="38"/>
      <c r="F78" s="39"/>
    </row>
    <row r="79" spans="1:6" ht="15.75" thickTop="1" x14ac:dyDescent="0.25"/>
    <row r="80" spans="1:6" ht="15.75" thickBot="1" x14ac:dyDescent="0.3">
      <c r="A80" s="172" t="s">
        <v>102</v>
      </c>
      <c r="B80" s="173"/>
      <c r="C80" s="173"/>
      <c r="D80" s="173"/>
    </row>
    <row r="81" spans="1:6" ht="19.5" thickTop="1" x14ac:dyDescent="0.25">
      <c r="A81" s="12"/>
      <c r="B81" s="174" t="s">
        <v>103</v>
      </c>
      <c r="C81" s="181"/>
      <c r="D81" s="29"/>
    </row>
    <row r="82" spans="1:6" ht="75" x14ac:dyDescent="0.25">
      <c r="A82" s="30" t="s">
        <v>76</v>
      </c>
      <c r="B82" s="15" t="s">
        <v>77</v>
      </c>
      <c r="C82" s="16" t="s">
        <v>78</v>
      </c>
      <c r="D82" s="31" t="s">
        <v>23</v>
      </c>
    </row>
    <row r="83" spans="1:6" ht="18.75" x14ac:dyDescent="0.25">
      <c r="A83" s="15" t="s">
        <v>79</v>
      </c>
      <c r="B83" s="20">
        <v>15</v>
      </c>
      <c r="C83" s="22">
        <v>0</v>
      </c>
      <c r="D83" s="32">
        <v>15</v>
      </c>
    </row>
    <row r="84" spans="1:6" ht="18.75" x14ac:dyDescent="0.25">
      <c r="A84" s="14"/>
      <c r="B84" s="33">
        <v>14.59</v>
      </c>
      <c r="C84" s="34">
        <v>0.41</v>
      </c>
      <c r="D84" s="35">
        <v>0</v>
      </c>
    </row>
    <row r="85" spans="1:6" ht="18.75" x14ac:dyDescent="0.25">
      <c r="A85" s="15" t="s">
        <v>80</v>
      </c>
      <c r="B85" s="20">
        <v>21</v>
      </c>
      <c r="C85" s="22">
        <v>1</v>
      </c>
      <c r="D85" s="32">
        <v>22</v>
      </c>
    </row>
    <row r="86" spans="1:6" ht="18.75" x14ac:dyDescent="0.25">
      <c r="A86" s="14"/>
      <c r="B86" s="33">
        <v>21.41</v>
      </c>
      <c r="C86" s="34">
        <v>0.59</v>
      </c>
      <c r="D86" s="35">
        <v>0</v>
      </c>
    </row>
    <row r="87" spans="1:6" ht="18.75" x14ac:dyDescent="0.25">
      <c r="A87" s="15" t="s">
        <v>23</v>
      </c>
      <c r="B87" s="20">
        <v>36</v>
      </c>
      <c r="C87" s="22">
        <v>1</v>
      </c>
      <c r="D87" s="32">
        <v>37</v>
      </c>
    </row>
    <row r="88" spans="1:6" ht="19.5" thickBot="1" x14ac:dyDescent="0.3">
      <c r="A88" s="36"/>
      <c r="B88" s="37"/>
      <c r="C88" s="38"/>
      <c r="D88" s="39"/>
    </row>
    <row r="89" spans="1:6" ht="15.75" thickTop="1" x14ac:dyDescent="0.25"/>
    <row r="90" spans="1:6" ht="15.75" thickBot="1" x14ac:dyDescent="0.3">
      <c r="A90" s="172" t="s">
        <v>81</v>
      </c>
      <c r="B90" s="173"/>
      <c r="C90" s="173"/>
      <c r="D90" s="173"/>
      <c r="E90" s="173"/>
      <c r="F90" s="173"/>
    </row>
    <row r="91" spans="1:6" ht="57" thickTop="1" x14ac:dyDescent="0.25">
      <c r="A91" s="12" t="s">
        <v>82</v>
      </c>
      <c r="B91" s="40" t="s">
        <v>83</v>
      </c>
      <c r="C91" s="41" t="s">
        <v>84</v>
      </c>
      <c r="D91" s="41" t="s">
        <v>85</v>
      </c>
      <c r="E91" s="41" t="s">
        <v>86</v>
      </c>
      <c r="F91" s="42" t="s">
        <v>87</v>
      </c>
    </row>
    <row r="92" spans="1:6" ht="18.75" x14ac:dyDescent="0.25">
      <c r="A92" s="15" t="s">
        <v>88</v>
      </c>
      <c r="B92" s="20">
        <v>0.7</v>
      </c>
      <c r="C92" s="22">
        <v>1</v>
      </c>
      <c r="D92" s="22">
        <v>0.40300000000000002</v>
      </c>
      <c r="E92" s="43"/>
      <c r="F92" s="44"/>
    </row>
    <row r="93" spans="1:6" ht="18.75" x14ac:dyDescent="0.25">
      <c r="A93" s="14" t="s">
        <v>89</v>
      </c>
      <c r="B93" s="33">
        <v>1.06</v>
      </c>
      <c r="C93" s="34">
        <v>1</v>
      </c>
      <c r="D93" s="34">
        <v>0.30399999999999999</v>
      </c>
      <c r="E93" s="45"/>
      <c r="F93" s="46"/>
    </row>
    <row r="94" spans="1:6" ht="18.75" x14ac:dyDescent="0.25">
      <c r="A94" s="14" t="s">
        <v>90</v>
      </c>
      <c r="B94" s="47"/>
      <c r="C94" s="45"/>
      <c r="D94" s="45"/>
      <c r="E94" s="34">
        <v>1.149</v>
      </c>
      <c r="F94" s="35">
        <v>0.59499999999999997</v>
      </c>
    </row>
    <row r="95" spans="1:6" ht="18.75" x14ac:dyDescent="0.25">
      <c r="A95" s="14" t="s">
        <v>91</v>
      </c>
      <c r="B95" s="33">
        <v>0</v>
      </c>
      <c r="C95" s="34">
        <v>1</v>
      </c>
      <c r="D95" s="34">
        <v>1</v>
      </c>
      <c r="E95" s="45"/>
      <c r="F95" s="46"/>
    </row>
    <row r="96" spans="1:6" ht="18.75" x14ac:dyDescent="0.25">
      <c r="A96" s="14" t="s">
        <v>92</v>
      </c>
      <c r="B96" s="33">
        <v>0.68</v>
      </c>
      <c r="C96" s="34">
        <v>1</v>
      </c>
      <c r="D96" s="34">
        <v>0.40899999999999997</v>
      </c>
      <c r="E96" s="45"/>
      <c r="F96" s="46"/>
    </row>
    <row r="97" spans="1:6" ht="19.5" thickBot="1" x14ac:dyDescent="0.3">
      <c r="A97" s="36" t="s">
        <v>93</v>
      </c>
      <c r="B97" s="48">
        <v>37</v>
      </c>
      <c r="C97" s="38"/>
      <c r="D97" s="38"/>
      <c r="E97" s="38"/>
      <c r="F97" s="39"/>
    </row>
    <row r="98" spans="1:6" ht="15.75" thickTop="1" x14ac:dyDescent="0.25"/>
    <row r="99" spans="1:6" ht="15.75" thickBot="1" x14ac:dyDescent="0.3">
      <c r="A99" s="172" t="s">
        <v>94</v>
      </c>
      <c r="B99" s="173"/>
      <c r="C99" s="173"/>
      <c r="D99" s="173"/>
      <c r="E99" s="173"/>
      <c r="F99" s="173"/>
    </row>
    <row r="100" spans="1:6" ht="38.25" thickTop="1" x14ac:dyDescent="0.25">
      <c r="A100" s="12" t="s">
        <v>95</v>
      </c>
      <c r="B100" s="49" t="s">
        <v>82</v>
      </c>
      <c r="C100" s="40" t="s">
        <v>83</v>
      </c>
      <c r="D100" s="41" t="s">
        <v>96</v>
      </c>
      <c r="E100" s="41" t="s">
        <v>97</v>
      </c>
      <c r="F100" s="42" t="s">
        <v>98</v>
      </c>
    </row>
    <row r="101" spans="1:6" ht="18.75" x14ac:dyDescent="0.25">
      <c r="A101" s="15" t="s">
        <v>99</v>
      </c>
      <c r="B101" s="50" t="s">
        <v>100</v>
      </c>
      <c r="C101" s="20">
        <v>0.14000000000000001</v>
      </c>
      <c r="D101" s="43"/>
      <c r="E101" s="43"/>
      <c r="F101" s="44"/>
    </row>
    <row r="102" spans="1:6" ht="37.5" x14ac:dyDescent="0.25">
      <c r="A102" s="14"/>
      <c r="B102" s="13" t="s">
        <v>101</v>
      </c>
      <c r="C102" s="33">
        <v>0.14000000000000001</v>
      </c>
      <c r="D102" s="45"/>
      <c r="E102" s="45"/>
      <c r="F102" s="46"/>
    </row>
    <row r="103" spans="1:6" ht="19.5" thickBot="1" x14ac:dyDescent="0.3">
      <c r="A103" s="36" t="s">
        <v>93</v>
      </c>
      <c r="B103" s="51"/>
      <c r="C103" s="48">
        <v>37</v>
      </c>
      <c r="D103" s="38"/>
      <c r="E103" s="38"/>
      <c r="F103" s="39"/>
    </row>
    <row r="104" spans="1:6" ht="15.75" thickTop="1" x14ac:dyDescent="0.25"/>
    <row r="105" spans="1:6" ht="15.75" thickBot="1" x14ac:dyDescent="0.3">
      <c r="A105" s="172" t="s">
        <v>104</v>
      </c>
      <c r="B105" s="173"/>
      <c r="C105" s="173"/>
      <c r="D105" s="173"/>
    </row>
    <row r="106" spans="1:6" ht="19.5" thickTop="1" x14ac:dyDescent="0.25">
      <c r="A106" s="12"/>
      <c r="B106" s="174" t="s">
        <v>105</v>
      </c>
      <c r="C106" s="181"/>
      <c r="D106" s="29"/>
    </row>
    <row r="107" spans="1:6" ht="75" x14ac:dyDescent="0.25">
      <c r="A107" s="30" t="s">
        <v>76</v>
      </c>
      <c r="B107" s="15" t="s">
        <v>77</v>
      </c>
      <c r="C107" s="16" t="s">
        <v>78</v>
      </c>
      <c r="D107" s="31" t="s">
        <v>23</v>
      </c>
    </row>
    <row r="108" spans="1:6" ht="18.75" x14ac:dyDescent="0.25">
      <c r="A108" s="15" t="s">
        <v>79</v>
      </c>
      <c r="B108" s="20">
        <v>13</v>
      </c>
      <c r="C108" s="22">
        <v>2</v>
      </c>
      <c r="D108" s="32">
        <v>15</v>
      </c>
    </row>
    <row r="109" spans="1:6" ht="18.75" x14ac:dyDescent="0.25">
      <c r="A109" s="14"/>
      <c r="B109" s="33">
        <v>13.38</v>
      </c>
      <c r="C109" s="34">
        <v>1.62</v>
      </c>
      <c r="D109" s="35">
        <v>0</v>
      </c>
    </row>
    <row r="110" spans="1:6" ht="18.75" x14ac:dyDescent="0.25">
      <c r="A110" s="15" t="s">
        <v>80</v>
      </c>
      <c r="B110" s="20">
        <v>20</v>
      </c>
      <c r="C110" s="22">
        <v>2</v>
      </c>
      <c r="D110" s="32">
        <v>22</v>
      </c>
    </row>
    <row r="111" spans="1:6" ht="18.75" x14ac:dyDescent="0.25">
      <c r="A111" s="14"/>
      <c r="B111" s="33">
        <v>19.62</v>
      </c>
      <c r="C111" s="34">
        <v>2.38</v>
      </c>
      <c r="D111" s="35">
        <v>0</v>
      </c>
    </row>
    <row r="112" spans="1:6" ht="18.75" x14ac:dyDescent="0.25">
      <c r="A112" s="15" t="s">
        <v>23</v>
      </c>
      <c r="B112" s="20">
        <v>33</v>
      </c>
      <c r="C112" s="22">
        <v>4</v>
      </c>
      <c r="D112" s="32">
        <v>37</v>
      </c>
    </row>
    <row r="113" spans="1:6" ht="19.5" thickBot="1" x14ac:dyDescent="0.3">
      <c r="A113" s="36"/>
      <c r="B113" s="37"/>
      <c r="C113" s="38"/>
      <c r="D113" s="39"/>
    </row>
    <row r="114" spans="1:6" ht="15.75" thickTop="1" x14ac:dyDescent="0.25"/>
    <row r="115" spans="1:6" ht="15.75" thickBot="1" x14ac:dyDescent="0.3">
      <c r="A115" s="172" t="s">
        <v>81</v>
      </c>
      <c r="B115" s="173"/>
      <c r="C115" s="173"/>
      <c r="D115" s="173"/>
      <c r="E115" s="173"/>
      <c r="F115" s="173"/>
    </row>
    <row r="116" spans="1:6" ht="57" thickTop="1" x14ac:dyDescent="0.25">
      <c r="A116" s="12" t="s">
        <v>82</v>
      </c>
      <c r="B116" s="40" t="s">
        <v>83</v>
      </c>
      <c r="C116" s="41" t="s">
        <v>84</v>
      </c>
      <c r="D116" s="41" t="s">
        <v>85</v>
      </c>
      <c r="E116" s="41" t="s">
        <v>86</v>
      </c>
      <c r="F116" s="42" t="s">
        <v>87</v>
      </c>
    </row>
    <row r="117" spans="1:6" ht="18.75" x14ac:dyDescent="0.25">
      <c r="A117" s="15" t="s">
        <v>88</v>
      </c>
      <c r="B117" s="20">
        <v>0.17</v>
      </c>
      <c r="C117" s="22">
        <v>1</v>
      </c>
      <c r="D117" s="22">
        <v>0.68300000000000005</v>
      </c>
      <c r="E117" s="43"/>
      <c r="F117" s="44"/>
    </row>
    <row r="118" spans="1:6" ht="18.75" x14ac:dyDescent="0.25">
      <c r="A118" s="14" t="s">
        <v>89</v>
      </c>
      <c r="B118" s="33">
        <v>0.16</v>
      </c>
      <c r="C118" s="34">
        <v>1</v>
      </c>
      <c r="D118" s="34">
        <v>0.68600000000000005</v>
      </c>
      <c r="E118" s="45"/>
      <c r="F118" s="46"/>
    </row>
    <row r="119" spans="1:6" ht="18.75" x14ac:dyDescent="0.25">
      <c r="A119" s="14" t="s">
        <v>90</v>
      </c>
      <c r="B119" s="47"/>
      <c r="C119" s="45"/>
      <c r="D119" s="45"/>
      <c r="E119" s="34">
        <v>1.03</v>
      </c>
      <c r="F119" s="35">
        <v>0.53900000000000003</v>
      </c>
    </row>
    <row r="120" spans="1:6" ht="18.75" x14ac:dyDescent="0.25">
      <c r="A120" s="14" t="s">
        <v>91</v>
      </c>
      <c r="B120" s="33">
        <v>0</v>
      </c>
      <c r="C120" s="34">
        <v>1</v>
      </c>
      <c r="D120" s="34">
        <v>1</v>
      </c>
      <c r="E120" s="45"/>
      <c r="F120" s="46"/>
    </row>
    <row r="121" spans="1:6" ht="18.75" x14ac:dyDescent="0.25">
      <c r="A121" s="14" t="s">
        <v>92</v>
      </c>
      <c r="B121" s="33">
        <v>0.16</v>
      </c>
      <c r="C121" s="34">
        <v>1</v>
      </c>
      <c r="D121" s="34">
        <v>0.68700000000000006</v>
      </c>
      <c r="E121" s="45"/>
      <c r="F121" s="46"/>
    </row>
    <row r="122" spans="1:6" ht="19.5" thickBot="1" x14ac:dyDescent="0.3">
      <c r="A122" s="36" t="s">
        <v>93</v>
      </c>
      <c r="B122" s="48">
        <v>37</v>
      </c>
      <c r="C122" s="38"/>
      <c r="D122" s="38"/>
      <c r="E122" s="38"/>
      <c r="F122" s="39"/>
    </row>
    <row r="123" spans="1:6" ht="15.75" thickTop="1" x14ac:dyDescent="0.25"/>
    <row r="124" spans="1:6" ht="15.75" thickBot="1" x14ac:dyDescent="0.3">
      <c r="A124" s="172" t="s">
        <v>94</v>
      </c>
      <c r="B124" s="173"/>
      <c r="C124" s="173"/>
      <c r="D124" s="173"/>
      <c r="E124" s="173"/>
      <c r="F124" s="173"/>
    </row>
    <row r="125" spans="1:6" ht="38.25" thickTop="1" x14ac:dyDescent="0.25">
      <c r="A125" s="12" t="s">
        <v>95</v>
      </c>
      <c r="B125" s="49" t="s">
        <v>82</v>
      </c>
      <c r="C125" s="40" t="s">
        <v>83</v>
      </c>
      <c r="D125" s="41" t="s">
        <v>96</v>
      </c>
      <c r="E125" s="41" t="s">
        <v>97</v>
      </c>
      <c r="F125" s="42" t="s">
        <v>98</v>
      </c>
    </row>
    <row r="126" spans="1:6" ht="18.75" x14ac:dyDescent="0.25">
      <c r="A126" s="15" t="s">
        <v>99</v>
      </c>
      <c r="B126" s="50" t="s">
        <v>100</v>
      </c>
      <c r="C126" s="20">
        <v>7.0000000000000007E-2</v>
      </c>
      <c r="D126" s="43"/>
      <c r="E126" s="43"/>
      <c r="F126" s="44"/>
    </row>
    <row r="127" spans="1:6" ht="37.5" x14ac:dyDescent="0.25">
      <c r="A127" s="14"/>
      <c r="B127" s="13" t="s">
        <v>101</v>
      </c>
      <c r="C127" s="33">
        <v>7.0000000000000007E-2</v>
      </c>
      <c r="D127" s="45"/>
      <c r="E127" s="45"/>
      <c r="F127" s="46"/>
    </row>
    <row r="128" spans="1:6" ht="19.5" thickBot="1" x14ac:dyDescent="0.3">
      <c r="A128" s="36" t="s">
        <v>93</v>
      </c>
      <c r="B128" s="51"/>
      <c r="C128" s="48">
        <v>37</v>
      </c>
      <c r="D128" s="38"/>
      <c r="E128" s="38"/>
      <c r="F128" s="39"/>
    </row>
    <row r="129" spans="1:6" ht="15.75" thickTop="1" x14ac:dyDescent="0.25"/>
    <row r="130" spans="1:6" ht="15.75" thickBot="1" x14ac:dyDescent="0.3">
      <c r="A130" s="172" t="s">
        <v>106</v>
      </c>
      <c r="B130" s="173"/>
      <c r="C130" s="173"/>
      <c r="D130" s="173"/>
    </row>
    <row r="131" spans="1:6" ht="19.5" thickTop="1" x14ac:dyDescent="0.25">
      <c r="A131" s="12"/>
      <c r="B131" s="174" t="s">
        <v>107</v>
      </c>
      <c r="C131" s="181"/>
      <c r="D131" s="29"/>
    </row>
    <row r="132" spans="1:6" ht="75" x14ac:dyDescent="0.25">
      <c r="A132" s="30" t="s">
        <v>76</v>
      </c>
      <c r="B132" s="15" t="s">
        <v>77</v>
      </c>
      <c r="C132" s="16" t="s">
        <v>78</v>
      </c>
      <c r="D132" s="31" t="s">
        <v>23</v>
      </c>
    </row>
    <row r="133" spans="1:6" ht="18.75" x14ac:dyDescent="0.25">
      <c r="A133" s="15" t="s">
        <v>79</v>
      </c>
      <c r="B133" s="20">
        <v>14</v>
      </c>
      <c r="C133" s="22">
        <v>1</v>
      </c>
      <c r="D133" s="32">
        <v>15</v>
      </c>
    </row>
    <row r="134" spans="1:6" ht="18.75" x14ac:dyDescent="0.25">
      <c r="A134" s="14"/>
      <c r="B134" s="33">
        <v>12.97</v>
      </c>
      <c r="C134" s="34">
        <v>2.0299999999999998</v>
      </c>
      <c r="D134" s="35">
        <v>0</v>
      </c>
    </row>
    <row r="135" spans="1:6" ht="18.75" x14ac:dyDescent="0.25">
      <c r="A135" s="15" t="s">
        <v>80</v>
      </c>
      <c r="B135" s="20">
        <v>18</v>
      </c>
      <c r="C135" s="22">
        <v>4</v>
      </c>
      <c r="D135" s="32">
        <v>22</v>
      </c>
    </row>
    <row r="136" spans="1:6" ht="18.75" x14ac:dyDescent="0.25">
      <c r="A136" s="14"/>
      <c r="B136" s="33">
        <v>19.03</v>
      </c>
      <c r="C136" s="34">
        <v>2.97</v>
      </c>
      <c r="D136" s="35">
        <v>0</v>
      </c>
    </row>
    <row r="137" spans="1:6" ht="18.75" x14ac:dyDescent="0.25">
      <c r="A137" s="15" t="s">
        <v>23</v>
      </c>
      <c r="B137" s="20">
        <v>32</v>
      </c>
      <c r="C137" s="22">
        <v>5</v>
      </c>
      <c r="D137" s="32">
        <v>37</v>
      </c>
    </row>
    <row r="138" spans="1:6" ht="19.5" thickBot="1" x14ac:dyDescent="0.3">
      <c r="A138" s="36"/>
      <c r="B138" s="37"/>
      <c r="C138" s="38"/>
      <c r="D138" s="39"/>
    </row>
    <row r="139" spans="1:6" ht="15.75" thickTop="1" x14ac:dyDescent="0.25"/>
    <row r="140" spans="1:6" ht="15.75" thickBot="1" x14ac:dyDescent="0.3">
      <c r="A140" s="172" t="s">
        <v>81</v>
      </c>
      <c r="B140" s="173"/>
      <c r="C140" s="173"/>
      <c r="D140" s="173"/>
      <c r="E140" s="173"/>
      <c r="F140" s="173"/>
    </row>
    <row r="141" spans="1:6" ht="57" thickTop="1" x14ac:dyDescent="0.25">
      <c r="A141" s="12" t="s">
        <v>82</v>
      </c>
      <c r="B141" s="40" t="s">
        <v>83</v>
      </c>
      <c r="C141" s="41" t="s">
        <v>84</v>
      </c>
      <c r="D141" s="41" t="s">
        <v>85</v>
      </c>
      <c r="E141" s="41" t="s">
        <v>86</v>
      </c>
      <c r="F141" s="42" t="s">
        <v>87</v>
      </c>
    </row>
    <row r="142" spans="1:6" ht="18.75" x14ac:dyDescent="0.25">
      <c r="A142" s="15" t="s">
        <v>88</v>
      </c>
      <c r="B142" s="20">
        <v>1.01</v>
      </c>
      <c r="C142" s="22">
        <v>1</v>
      </c>
      <c r="D142" s="22">
        <v>0.314</v>
      </c>
      <c r="E142" s="43"/>
      <c r="F142" s="44"/>
    </row>
    <row r="143" spans="1:6" ht="18.75" x14ac:dyDescent="0.25">
      <c r="A143" s="14" t="s">
        <v>89</v>
      </c>
      <c r="B143" s="33">
        <v>1.1000000000000001</v>
      </c>
      <c r="C143" s="34">
        <v>1</v>
      </c>
      <c r="D143" s="34">
        <v>0.29499999999999998</v>
      </c>
      <c r="E143" s="45"/>
      <c r="F143" s="46"/>
    </row>
    <row r="144" spans="1:6" ht="18.75" x14ac:dyDescent="0.25">
      <c r="A144" s="14" t="s">
        <v>90</v>
      </c>
      <c r="B144" s="47"/>
      <c r="C144" s="45"/>
      <c r="D144" s="45"/>
      <c r="E144" s="34">
        <v>0.63</v>
      </c>
      <c r="F144" s="35">
        <v>0.312</v>
      </c>
    </row>
    <row r="145" spans="1:6" ht="18.75" x14ac:dyDescent="0.25">
      <c r="A145" s="14" t="s">
        <v>91</v>
      </c>
      <c r="B145" s="33">
        <v>0.27</v>
      </c>
      <c r="C145" s="34">
        <v>1</v>
      </c>
      <c r="D145" s="34">
        <v>0.60599999999999998</v>
      </c>
      <c r="E145" s="45"/>
      <c r="F145" s="46"/>
    </row>
    <row r="146" spans="1:6" ht="18.75" x14ac:dyDescent="0.25">
      <c r="A146" s="14" t="s">
        <v>92</v>
      </c>
      <c r="B146" s="33">
        <v>0.98</v>
      </c>
      <c r="C146" s="34">
        <v>1</v>
      </c>
      <c r="D146" s="34">
        <v>0.32100000000000001</v>
      </c>
      <c r="E146" s="45"/>
      <c r="F146" s="46"/>
    </row>
    <row r="147" spans="1:6" ht="19.5" thickBot="1" x14ac:dyDescent="0.3">
      <c r="A147" s="36" t="s">
        <v>93</v>
      </c>
      <c r="B147" s="48">
        <v>37</v>
      </c>
      <c r="C147" s="38"/>
      <c r="D147" s="38"/>
      <c r="E147" s="38"/>
      <c r="F147" s="39"/>
    </row>
    <row r="148" spans="1:6" ht="15.75" thickTop="1" x14ac:dyDescent="0.25"/>
    <row r="149" spans="1:6" ht="15.75" thickBot="1" x14ac:dyDescent="0.3">
      <c r="A149" s="172" t="s">
        <v>94</v>
      </c>
      <c r="B149" s="173"/>
      <c r="C149" s="173"/>
      <c r="D149" s="173"/>
      <c r="E149" s="173"/>
      <c r="F149" s="173"/>
    </row>
    <row r="150" spans="1:6" ht="38.25" thickTop="1" x14ac:dyDescent="0.25">
      <c r="A150" s="12" t="s">
        <v>95</v>
      </c>
      <c r="B150" s="49" t="s">
        <v>82</v>
      </c>
      <c r="C150" s="40" t="s">
        <v>83</v>
      </c>
      <c r="D150" s="41" t="s">
        <v>96</v>
      </c>
      <c r="E150" s="41" t="s">
        <v>97</v>
      </c>
      <c r="F150" s="42" t="s">
        <v>98</v>
      </c>
    </row>
    <row r="151" spans="1:6" ht="18.75" x14ac:dyDescent="0.25">
      <c r="A151" s="15" t="s">
        <v>99</v>
      </c>
      <c r="B151" s="50" t="s">
        <v>100</v>
      </c>
      <c r="C151" s="20">
        <v>0.17</v>
      </c>
      <c r="D151" s="43"/>
      <c r="E151" s="43"/>
      <c r="F151" s="44"/>
    </row>
    <row r="152" spans="1:6" ht="37.5" x14ac:dyDescent="0.25">
      <c r="A152" s="14"/>
      <c r="B152" s="13" t="s">
        <v>101</v>
      </c>
      <c r="C152" s="33">
        <v>0.17</v>
      </c>
      <c r="D152" s="45"/>
      <c r="E152" s="45"/>
      <c r="F152" s="46"/>
    </row>
    <row r="153" spans="1:6" ht="19.5" thickBot="1" x14ac:dyDescent="0.3">
      <c r="A153" s="36" t="s">
        <v>93</v>
      </c>
      <c r="B153" s="51"/>
      <c r="C153" s="48">
        <v>37</v>
      </c>
      <c r="D153" s="38"/>
      <c r="E153" s="38"/>
      <c r="F153" s="39"/>
    </row>
    <row r="154" spans="1:6" ht="15.75" thickTop="1" x14ac:dyDescent="0.25"/>
    <row r="155" spans="1:6" ht="15.75" thickBot="1" x14ac:dyDescent="0.3">
      <c r="A155" s="172" t="s">
        <v>108</v>
      </c>
      <c r="B155" s="173"/>
      <c r="C155" s="173"/>
      <c r="D155" s="173"/>
    </row>
    <row r="156" spans="1:6" ht="19.5" thickTop="1" x14ac:dyDescent="0.25">
      <c r="A156" s="12"/>
      <c r="B156" s="174" t="s">
        <v>109</v>
      </c>
      <c r="C156" s="181"/>
      <c r="D156" s="29"/>
    </row>
    <row r="157" spans="1:6" ht="75" x14ac:dyDescent="0.25">
      <c r="A157" s="30" t="s">
        <v>76</v>
      </c>
      <c r="B157" s="15" t="s">
        <v>77</v>
      </c>
      <c r="C157" s="16" t="s">
        <v>78</v>
      </c>
      <c r="D157" s="31" t="s">
        <v>23</v>
      </c>
    </row>
    <row r="158" spans="1:6" ht="18.75" x14ac:dyDescent="0.25">
      <c r="A158" s="15" t="s">
        <v>79</v>
      </c>
      <c r="B158" s="20">
        <v>10</v>
      </c>
      <c r="C158" s="22">
        <v>5</v>
      </c>
      <c r="D158" s="32">
        <v>15</v>
      </c>
    </row>
    <row r="159" spans="1:6" ht="18.75" x14ac:dyDescent="0.25">
      <c r="A159" s="14"/>
      <c r="B159" s="33">
        <v>10.14</v>
      </c>
      <c r="C159" s="34">
        <v>4.8600000000000003</v>
      </c>
      <c r="D159" s="35">
        <v>0</v>
      </c>
    </row>
    <row r="160" spans="1:6" ht="18.75" x14ac:dyDescent="0.25">
      <c r="A160" s="15" t="s">
        <v>80</v>
      </c>
      <c r="B160" s="20">
        <v>15</v>
      </c>
      <c r="C160" s="22">
        <v>7</v>
      </c>
      <c r="D160" s="32">
        <v>22</v>
      </c>
    </row>
    <row r="161" spans="1:6" ht="18.75" x14ac:dyDescent="0.25">
      <c r="A161" s="14"/>
      <c r="B161" s="33">
        <v>14.86</v>
      </c>
      <c r="C161" s="34">
        <v>7.14</v>
      </c>
      <c r="D161" s="35">
        <v>0</v>
      </c>
    </row>
    <row r="162" spans="1:6" ht="18.75" x14ac:dyDescent="0.25">
      <c r="A162" s="15" t="s">
        <v>23</v>
      </c>
      <c r="B162" s="20">
        <v>25</v>
      </c>
      <c r="C162" s="22">
        <v>12</v>
      </c>
      <c r="D162" s="32">
        <v>37</v>
      </c>
    </row>
    <row r="163" spans="1:6" ht="19.5" thickBot="1" x14ac:dyDescent="0.3">
      <c r="A163" s="36"/>
      <c r="B163" s="37"/>
      <c r="C163" s="38"/>
      <c r="D163" s="39"/>
    </row>
    <row r="164" spans="1:6" ht="15.75" thickTop="1" x14ac:dyDescent="0.25"/>
    <row r="165" spans="1:6" ht="15.75" thickBot="1" x14ac:dyDescent="0.3">
      <c r="A165" s="172" t="s">
        <v>81</v>
      </c>
      <c r="B165" s="173"/>
      <c r="C165" s="173"/>
      <c r="D165" s="173"/>
      <c r="E165" s="173"/>
      <c r="F165" s="173"/>
    </row>
    <row r="166" spans="1:6" ht="57" thickTop="1" x14ac:dyDescent="0.25">
      <c r="A166" s="12" t="s">
        <v>82</v>
      </c>
      <c r="B166" s="40" t="s">
        <v>83</v>
      </c>
      <c r="C166" s="41" t="s">
        <v>84</v>
      </c>
      <c r="D166" s="41" t="s">
        <v>85</v>
      </c>
      <c r="E166" s="41" t="s">
        <v>86</v>
      </c>
      <c r="F166" s="42" t="s">
        <v>87</v>
      </c>
    </row>
    <row r="167" spans="1:6" ht="18.75" x14ac:dyDescent="0.25">
      <c r="A167" s="15" t="s">
        <v>88</v>
      </c>
      <c r="B167" s="20">
        <v>0.01</v>
      </c>
      <c r="C167" s="22">
        <v>1</v>
      </c>
      <c r="D167" s="22">
        <v>0.92300000000000004</v>
      </c>
      <c r="E167" s="43"/>
      <c r="F167" s="44"/>
    </row>
    <row r="168" spans="1:6" ht="18.75" x14ac:dyDescent="0.25">
      <c r="A168" s="14" t="s">
        <v>89</v>
      </c>
      <c r="B168" s="33">
        <v>0.01</v>
      </c>
      <c r="C168" s="34">
        <v>1</v>
      </c>
      <c r="D168" s="34">
        <v>0.92300000000000004</v>
      </c>
      <c r="E168" s="45"/>
      <c r="F168" s="46"/>
    </row>
    <row r="169" spans="1:6" ht="18.75" x14ac:dyDescent="0.25">
      <c r="A169" s="14" t="s">
        <v>90</v>
      </c>
      <c r="B169" s="47"/>
      <c r="C169" s="45"/>
      <c r="D169" s="45"/>
      <c r="E169" s="34">
        <v>1</v>
      </c>
      <c r="F169" s="35">
        <v>0.59899999999999998</v>
      </c>
    </row>
    <row r="170" spans="1:6" ht="18.75" x14ac:dyDescent="0.25">
      <c r="A170" s="14" t="s">
        <v>91</v>
      </c>
      <c r="B170" s="33">
        <v>0</v>
      </c>
      <c r="C170" s="34">
        <v>1</v>
      </c>
      <c r="D170" s="34">
        <v>1</v>
      </c>
      <c r="E170" s="45"/>
      <c r="F170" s="46"/>
    </row>
    <row r="171" spans="1:6" ht="18.75" x14ac:dyDescent="0.25">
      <c r="A171" s="14" t="s">
        <v>92</v>
      </c>
      <c r="B171" s="33">
        <v>0.01</v>
      </c>
      <c r="C171" s="34">
        <v>1</v>
      </c>
      <c r="D171" s="34">
        <v>0.92400000000000004</v>
      </c>
      <c r="E171" s="45"/>
      <c r="F171" s="46"/>
    </row>
    <row r="172" spans="1:6" ht="19.5" thickBot="1" x14ac:dyDescent="0.3">
      <c r="A172" s="36" t="s">
        <v>93</v>
      </c>
      <c r="B172" s="48">
        <v>37</v>
      </c>
      <c r="C172" s="38"/>
      <c r="D172" s="38"/>
      <c r="E172" s="38"/>
      <c r="F172" s="39"/>
    </row>
    <row r="173" spans="1:6" ht="15.75" thickTop="1" x14ac:dyDescent="0.25"/>
    <row r="174" spans="1:6" ht="15.75" thickBot="1" x14ac:dyDescent="0.3">
      <c r="A174" s="172" t="s">
        <v>94</v>
      </c>
      <c r="B174" s="173"/>
      <c r="C174" s="173"/>
      <c r="D174" s="173"/>
      <c r="E174" s="173"/>
      <c r="F174" s="173"/>
    </row>
    <row r="175" spans="1:6" ht="38.25" thickTop="1" x14ac:dyDescent="0.25">
      <c r="A175" s="12" t="s">
        <v>95</v>
      </c>
      <c r="B175" s="49" t="s">
        <v>82</v>
      </c>
      <c r="C175" s="40" t="s">
        <v>83</v>
      </c>
      <c r="D175" s="41" t="s">
        <v>96</v>
      </c>
      <c r="E175" s="41" t="s">
        <v>97</v>
      </c>
      <c r="F175" s="42" t="s">
        <v>98</v>
      </c>
    </row>
    <row r="176" spans="1:6" ht="18.75" x14ac:dyDescent="0.25">
      <c r="A176" s="15" t="s">
        <v>99</v>
      </c>
      <c r="B176" s="50" t="s">
        <v>100</v>
      </c>
      <c r="C176" s="20">
        <v>0.02</v>
      </c>
      <c r="D176" s="43"/>
      <c r="E176" s="43"/>
      <c r="F176" s="44"/>
    </row>
    <row r="177" spans="1:6" ht="37.5" x14ac:dyDescent="0.25">
      <c r="A177" s="14"/>
      <c r="B177" s="13" t="s">
        <v>101</v>
      </c>
      <c r="C177" s="33">
        <v>0.02</v>
      </c>
      <c r="D177" s="45"/>
      <c r="E177" s="45"/>
      <c r="F177" s="46"/>
    </row>
    <row r="178" spans="1:6" ht="19.5" thickBot="1" x14ac:dyDescent="0.3">
      <c r="A178" s="36" t="s">
        <v>93</v>
      </c>
      <c r="B178" s="51"/>
      <c r="C178" s="48">
        <v>37</v>
      </c>
      <c r="D178" s="38"/>
      <c r="E178" s="38"/>
      <c r="F178" s="39"/>
    </row>
    <row r="179" spans="1:6" ht="15.75" thickTop="1" x14ac:dyDescent="0.25"/>
    <row r="180" spans="1:6" ht="15.75" thickBot="1" x14ac:dyDescent="0.3">
      <c r="A180" s="172" t="s">
        <v>110</v>
      </c>
      <c r="B180" s="173"/>
      <c r="C180" s="173"/>
      <c r="D180" s="173"/>
    </row>
    <row r="181" spans="1:6" ht="19.5" thickTop="1" x14ac:dyDescent="0.25">
      <c r="A181" s="12"/>
      <c r="B181" s="174" t="s">
        <v>111</v>
      </c>
      <c r="C181" s="181"/>
      <c r="D181" s="29"/>
    </row>
    <row r="182" spans="1:6" ht="75" x14ac:dyDescent="0.25">
      <c r="A182" s="30" t="s">
        <v>76</v>
      </c>
      <c r="B182" s="15" t="s">
        <v>77</v>
      </c>
      <c r="C182" s="16" t="s">
        <v>78</v>
      </c>
      <c r="D182" s="31" t="s">
        <v>23</v>
      </c>
    </row>
    <row r="183" spans="1:6" ht="18.75" x14ac:dyDescent="0.25">
      <c r="A183" s="15" t="s">
        <v>79</v>
      </c>
      <c r="B183" s="20">
        <v>12</v>
      </c>
      <c r="C183" s="22">
        <v>3</v>
      </c>
      <c r="D183" s="32">
        <v>15</v>
      </c>
    </row>
    <row r="184" spans="1:6" ht="18.75" x14ac:dyDescent="0.25">
      <c r="A184" s="14"/>
      <c r="B184" s="33">
        <v>12.16</v>
      </c>
      <c r="C184" s="34">
        <v>2.84</v>
      </c>
      <c r="D184" s="35">
        <v>0</v>
      </c>
    </row>
    <row r="185" spans="1:6" ht="18.75" x14ac:dyDescent="0.25">
      <c r="A185" s="15" t="s">
        <v>80</v>
      </c>
      <c r="B185" s="20">
        <v>18</v>
      </c>
      <c r="C185" s="22">
        <v>4</v>
      </c>
      <c r="D185" s="32">
        <v>22</v>
      </c>
    </row>
    <row r="186" spans="1:6" ht="18.75" x14ac:dyDescent="0.25">
      <c r="A186" s="14"/>
      <c r="B186" s="33">
        <v>17.84</v>
      </c>
      <c r="C186" s="34">
        <v>4.16</v>
      </c>
      <c r="D186" s="35">
        <v>0</v>
      </c>
    </row>
    <row r="187" spans="1:6" ht="18.75" x14ac:dyDescent="0.25">
      <c r="A187" s="15" t="s">
        <v>23</v>
      </c>
      <c r="B187" s="20">
        <v>30</v>
      </c>
      <c r="C187" s="22">
        <v>7</v>
      </c>
      <c r="D187" s="32">
        <v>37</v>
      </c>
    </row>
    <row r="188" spans="1:6" ht="19.5" thickBot="1" x14ac:dyDescent="0.3">
      <c r="A188" s="36"/>
      <c r="B188" s="37"/>
      <c r="C188" s="38"/>
      <c r="D188" s="39"/>
    </row>
    <row r="189" spans="1:6" ht="15.75" thickTop="1" x14ac:dyDescent="0.25"/>
    <row r="190" spans="1:6" ht="15.75" thickBot="1" x14ac:dyDescent="0.3">
      <c r="A190" s="172" t="s">
        <v>81</v>
      </c>
      <c r="B190" s="173"/>
      <c r="C190" s="173"/>
      <c r="D190" s="173"/>
      <c r="E190" s="173"/>
      <c r="F190" s="173"/>
    </row>
    <row r="191" spans="1:6" ht="57" thickTop="1" x14ac:dyDescent="0.25">
      <c r="A191" s="12" t="s">
        <v>82</v>
      </c>
      <c r="B191" s="40" t="s">
        <v>83</v>
      </c>
      <c r="C191" s="41" t="s">
        <v>84</v>
      </c>
      <c r="D191" s="41" t="s">
        <v>85</v>
      </c>
      <c r="E191" s="41" t="s">
        <v>86</v>
      </c>
      <c r="F191" s="42" t="s">
        <v>87</v>
      </c>
    </row>
    <row r="192" spans="1:6" ht="18.75" x14ac:dyDescent="0.25">
      <c r="A192" s="15" t="s">
        <v>88</v>
      </c>
      <c r="B192" s="20">
        <v>0.02</v>
      </c>
      <c r="C192" s="22">
        <v>1</v>
      </c>
      <c r="D192" s="22">
        <v>0.89</v>
      </c>
      <c r="E192" s="43"/>
      <c r="F192" s="44"/>
    </row>
    <row r="193" spans="1:6" ht="18.75" x14ac:dyDescent="0.25">
      <c r="A193" s="14" t="s">
        <v>89</v>
      </c>
      <c r="B193" s="33">
        <v>0.02</v>
      </c>
      <c r="C193" s="34">
        <v>1</v>
      </c>
      <c r="D193" s="34">
        <v>0.89</v>
      </c>
      <c r="E193" s="45"/>
      <c r="F193" s="46"/>
    </row>
    <row r="194" spans="1:6" ht="18.75" x14ac:dyDescent="0.25">
      <c r="A194" s="14" t="s">
        <v>90</v>
      </c>
      <c r="B194" s="47"/>
      <c r="C194" s="45"/>
      <c r="D194" s="45"/>
      <c r="E194" s="34">
        <v>1.002</v>
      </c>
      <c r="F194" s="35">
        <v>0.60599999999999998</v>
      </c>
    </row>
    <row r="195" spans="1:6" ht="18.75" x14ac:dyDescent="0.25">
      <c r="A195" s="14" t="s">
        <v>91</v>
      </c>
      <c r="B195" s="33">
        <v>0</v>
      </c>
      <c r="C195" s="34">
        <v>1</v>
      </c>
      <c r="D195" s="34">
        <v>1</v>
      </c>
      <c r="E195" s="45"/>
      <c r="F195" s="46"/>
    </row>
    <row r="196" spans="1:6" ht="18.75" x14ac:dyDescent="0.25">
      <c r="A196" s="14" t="s">
        <v>92</v>
      </c>
      <c r="B196" s="33">
        <v>0.02</v>
      </c>
      <c r="C196" s="34">
        <v>1</v>
      </c>
      <c r="D196" s="34">
        <v>0.89100000000000001</v>
      </c>
      <c r="E196" s="45"/>
      <c r="F196" s="46"/>
    </row>
    <row r="197" spans="1:6" ht="19.5" thickBot="1" x14ac:dyDescent="0.3">
      <c r="A197" s="36" t="s">
        <v>93</v>
      </c>
      <c r="B197" s="48">
        <v>37</v>
      </c>
      <c r="C197" s="38"/>
      <c r="D197" s="38"/>
      <c r="E197" s="38"/>
      <c r="F197" s="39"/>
    </row>
    <row r="198" spans="1:6" ht="15.75" thickTop="1" x14ac:dyDescent="0.25"/>
    <row r="199" spans="1:6" ht="15.75" thickBot="1" x14ac:dyDescent="0.3">
      <c r="A199" s="172" t="s">
        <v>94</v>
      </c>
      <c r="B199" s="173"/>
      <c r="C199" s="173"/>
      <c r="D199" s="173"/>
      <c r="E199" s="173"/>
      <c r="F199" s="173"/>
    </row>
    <row r="200" spans="1:6" ht="38.25" thickTop="1" x14ac:dyDescent="0.25">
      <c r="A200" s="12" t="s">
        <v>95</v>
      </c>
      <c r="B200" s="49" t="s">
        <v>82</v>
      </c>
      <c r="C200" s="40" t="s">
        <v>83</v>
      </c>
      <c r="D200" s="41" t="s">
        <v>96</v>
      </c>
      <c r="E200" s="41" t="s">
        <v>97</v>
      </c>
      <c r="F200" s="42" t="s">
        <v>98</v>
      </c>
    </row>
    <row r="201" spans="1:6" ht="18.75" x14ac:dyDescent="0.25">
      <c r="A201" s="15" t="s">
        <v>99</v>
      </c>
      <c r="B201" s="50" t="s">
        <v>100</v>
      </c>
      <c r="C201" s="20">
        <v>0.02</v>
      </c>
      <c r="D201" s="43"/>
      <c r="E201" s="43"/>
      <c r="F201" s="44"/>
    </row>
    <row r="202" spans="1:6" ht="37.5" x14ac:dyDescent="0.25">
      <c r="A202" s="14"/>
      <c r="B202" s="13" t="s">
        <v>101</v>
      </c>
      <c r="C202" s="33">
        <v>0.02</v>
      </c>
      <c r="D202" s="45"/>
      <c r="E202" s="45"/>
      <c r="F202" s="46"/>
    </row>
    <row r="203" spans="1:6" ht="19.5" thickBot="1" x14ac:dyDescent="0.3">
      <c r="A203" s="36" t="s">
        <v>93</v>
      </c>
      <c r="B203" s="51"/>
      <c r="C203" s="48">
        <v>37</v>
      </c>
      <c r="D203" s="38"/>
      <c r="E203" s="38"/>
      <c r="F203" s="39"/>
    </row>
    <row r="204" spans="1:6" ht="15.75" thickTop="1" x14ac:dyDescent="0.25"/>
    <row r="205" spans="1:6" ht="15.75" thickBot="1" x14ac:dyDescent="0.3">
      <c r="A205" s="172" t="s">
        <v>112</v>
      </c>
      <c r="B205" s="173"/>
      <c r="C205" s="173"/>
      <c r="D205" s="173"/>
    </row>
    <row r="206" spans="1:6" ht="19.5" thickTop="1" x14ac:dyDescent="0.25">
      <c r="A206" s="12"/>
      <c r="B206" s="174" t="s">
        <v>113</v>
      </c>
      <c r="C206" s="181"/>
      <c r="D206" s="29"/>
    </row>
    <row r="207" spans="1:6" ht="75" x14ac:dyDescent="0.25">
      <c r="A207" s="30" t="s">
        <v>76</v>
      </c>
      <c r="B207" s="15" t="s">
        <v>77</v>
      </c>
      <c r="C207" s="16" t="s">
        <v>78</v>
      </c>
      <c r="D207" s="31" t="s">
        <v>23</v>
      </c>
    </row>
    <row r="208" spans="1:6" ht="18.75" x14ac:dyDescent="0.25">
      <c r="A208" s="15" t="s">
        <v>79</v>
      </c>
      <c r="B208" s="20">
        <v>6</v>
      </c>
      <c r="C208" s="22">
        <v>9</v>
      </c>
      <c r="D208" s="32">
        <v>15</v>
      </c>
    </row>
    <row r="209" spans="1:6" ht="18.75" x14ac:dyDescent="0.25">
      <c r="A209" s="14"/>
      <c r="B209" s="33">
        <v>9.17</v>
      </c>
      <c r="C209" s="34">
        <v>5.83</v>
      </c>
      <c r="D209" s="35">
        <v>0</v>
      </c>
    </row>
    <row r="210" spans="1:6" ht="18.75" x14ac:dyDescent="0.25">
      <c r="A210" s="15" t="s">
        <v>80</v>
      </c>
      <c r="B210" s="20">
        <v>16</v>
      </c>
      <c r="C210" s="22">
        <v>5</v>
      </c>
      <c r="D210" s="32">
        <v>21</v>
      </c>
    </row>
    <row r="211" spans="1:6" ht="18.75" x14ac:dyDescent="0.25">
      <c r="A211" s="14"/>
      <c r="B211" s="33">
        <v>12.83</v>
      </c>
      <c r="C211" s="34">
        <v>8.17</v>
      </c>
      <c r="D211" s="35">
        <v>0</v>
      </c>
    </row>
    <row r="212" spans="1:6" ht="18.75" x14ac:dyDescent="0.25">
      <c r="A212" s="15" t="s">
        <v>23</v>
      </c>
      <c r="B212" s="20">
        <v>22</v>
      </c>
      <c r="C212" s="22">
        <v>14</v>
      </c>
      <c r="D212" s="32">
        <v>36</v>
      </c>
    </row>
    <row r="213" spans="1:6" ht="19.5" thickBot="1" x14ac:dyDescent="0.3">
      <c r="A213" s="36"/>
      <c r="B213" s="37"/>
      <c r="C213" s="38"/>
      <c r="D213" s="39"/>
    </row>
    <row r="214" spans="1:6" ht="15.75" thickTop="1" x14ac:dyDescent="0.25"/>
    <row r="215" spans="1:6" ht="15.75" thickBot="1" x14ac:dyDescent="0.3">
      <c r="A215" s="172" t="s">
        <v>81</v>
      </c>
      <c r="B215" s="173"/>
      <c r="C215" s="173"/>
      <c r="D215" s="173"/>
      <c r="E215" s="173"/>
      <c r="F215" s="173"/>
    </row>
    <row r="216" spans="1:6" ht="57" thickTop="1" x14ac:dyDescent="0.25">
      <c r="A216" s="12" t="s">
        <v>82</v>
      </c>
      <c r="B216" s="40" t="s">
        <v>83</v>
      </c>
      <c r="C216" s="41" t="s">
        <v>84</v>
      </c>
      <c r="D216" s="41" t="s">
        <v>85</v>
      </c>
      <c r="E216" s="41" t="s">
        <v>86</v>
      </c>
      <c r="F216" s="42" t="s">
        <v>87</v>
      </c>
    </row>
    <row r="217" spans="1:6" ht="18.75" x14ac:dyDescent="0.25">
      <c r="A217" s="52" t="s">
        <v>88</v>
      </c>
      <c r="B217" s="53">
        <v>4.82</v>
      </c>
      <c r="C217" s="54">
        <v>1</v>
      </c>
      <c r="D217" s="54">
        <v>2.8000000000000001E-2</v>
      </c>
      <c r="E217" s="55"/>
      <c r="F217" s="56"/>
    </row>
    <row r="218" spans="1:6" ht="18.75" x14ac:dyDescent="0.25">
      <c r="A218" s="14" t="s">
        <v>89</v>
      </c>
      <c r="B218" s="33">
        <v>4.87</v>
      </c>
      <c r="C218" s="34">
        <v>1</v>
      </c>
      <c r="D218" s="34">
        <v>2.7E-2</v>
      </c>
      <c r="E218" s="45"/>
      <c r="F218" s="46"/>
    </row>
    <row r="219" spans="1:6" ht="18.75" x14ac:dyDescent="0.25">
      <c r="A219" s="14" t="s">
        <v>90</v>
      </c>
      <c r="B219" s="47"/>
      <c r="C219" s="45"/>
      <c r="D219" s="45"/>
      <c r="E219" s="34">
        <v>4.1000000000000002E-2</v>
      </c>
      <c r="F219" s="35">
        <v>3.2000000000000001E-2</v>
      </c>
    </row>
    <row r="220" spans="1:6" ht="18.75" x14ac:dyDescent="0.25">
      <c r="A220" s="14" t="s">
        <v>91</v>
      </c>
      <c r="B220" s="33">
        <v>3.42</v>
      </c>
      <c r="C220" s="34">
        <v>1</v>
      </c>
      <c r="D220" s="34">
        <v>6.4000000000000001E-2</v>
      </c>
      <c r="E220" s="45"/>
      <c r="F220" s="46"/>
    </row>
    <row r="221" spans="1:6" ht="18.75" x14ac:dyDescent="0.25">
      <c r="A221" s="14" t="s">
        <v>92</v>
      </c>
      <c r="B221" s="33">
        <v>4.6900000000000004</v>
      </c>
      <c r="C221" s="34">
        <v>1</v>
      </c>
      <c r="D221" s="34">
        <v>0.03</v>
      </c>
      <c r="E221" s="45"/>
      <c r="F221" s="46"/>
    </row>
    <row r="222" spans="1:6" ht="19.5" thickBot="1" x14ac:dyDescent="0.3">
      <c r="A222" s="36" t="s">
        <v>93</v>
      </c>
      <c r="B222" s="48">
        <v>36</v>
      </c>
      <c r="C222" s="38"/>
      <c r="D222" s="38"/>
      <c r="E222" s="38"/>
      <c r="F222" s="39"/>
    </row>
    <row r="223" spans="1:6" ht="15.75" thickTop="1" x14ac:dyDescent="0.25"/>
    <row r="224" spans="1:6" ht="15.75" thickBot="1" x14ac:dyDescent="0.3">
      <c r="A224" s="172" t="s">
        <v>94</v>
      </c>
      <c r="B224" s="173"/>
      <c r="C224" s="173"/>
      <c r="D224" s="173"/>
      <c r="E224" s="173"/>
      <c r="F224" s="173"/>
    </row>
    <row r="225" spans="1:6" ht="38.25" thickTop="1" x14ac:dyDescent="0.25">
      <c r="A225" s="12" t="s">
        <v>95</v>
      </c>
      <c r="B225" s="49" t="s">
        <v>82</v>
      </c>
      <c r="C225" s="40" t="s">
        <v>83</v>
      </c>
      <c r="D225" s="41" t="s">
        <v>96</v>
      </c>
      <c r="E225" s="41" t="s">
        <v>97</v>
      </c>
      <c r="F225" s="42" t="s">
        <v>98</v>
      </c>
    </row>
    <row r="226" spans="1:6" ht="18.75" x14ac:dyDescent="0.25">
      <c r="A226" s="15" t="s">
        <v>99</v>
      </c>
      <c r="B226" s="50" t="s">
        <v>100</v>
      </c>
      <c r="C226" s="20">
        <v>0.37</v>
      </c>
      <c r="D226" s="43"/>
      <c r="E226" s="43"/>
      <c r="F226" s="44"/>
    </row>
    <row r="227" spans="1:6" ht="37.5" x14ac:dyDescent="0.25">
      <c r="A227" s="14"/>
      <c r="B227" s="13" t="s">
        <v>101</v>
      </c>
      <c r="C227" s="33">
        <v>0.37</v>
      </c>
      <c r="D227" s="45"/>
      <c r="E227" s="45"/>
      <c r="F227" s="46"/>
    </row>
    <row r="228" spans="1:6" ht="19.5" thickBot="1" x14ac:dyDescent="0.3">
      <c r="A228" s="36" t="s">
        <v>93</v>
      </c>
      <c r="B228" s="51"/>
      <c r="C228" s="48">
        <v>36</v>
      </c>
      <c r="D228" s="38"/>
      <c r="E228" s="38"/>
      <c r="F228" s="39"/>
    </row>
    <row r="229" spans="1:6" ht="15.75" thickTop="1" x14ac:dyDescent="0.25"/>
    <row r="230" spans="1:6" ht="15.75" thickBot="1" x14ac:dyDescent="0.3">
      <c r="A230" s="172" t="s">
        <v>114</v>
      </c>
      <c r="B230" s="173"/>
      <c r="C230" s="173"/>
      <c r="D230" s="173"/>
    </row>
    <row r="231" spans="1:6" ht="19.5" thickTop="1" x14ac:dyDescent="0.25">
      <c r="A231" s="12"/>
      <c r="B231" s="174" t="s">
        <v>115</v>
      </c>
      <c r="C231" s="181"/>
      <c r="D231" s="29"/>
    </row>
    <row r="232" spans="1:6" ht="75" x14ac:dyDescent="0.25">
      <c r="A232" s="30" t="s">
        <v>76</v>
      </c>
      <c r="B232" s="15" t="s">
        <v>77</v>
      </c>
      <c r="C232" s="16" t="s">
        <v>78</v>
      </c>
      <c r="D232" s="31" t="s">
        <v>23</v>
      </c>
    </row>
    <row r="233" spans="1:6" ht="18.75" x14ac:dyDescent="0.25">
      <c r="A233" s="15" t="s">
        <v>79</v>
      </c>
      <c r="B233" s="20">
        <v>11</v>
      </c>
      <c r="C233" s="22">
        <v>4</v>
      </c>
      <c r="D233" s="32">
        <v>15</v>
      </c>
    </row>
    <row r="234" spans="1:6" ht="18.75" x14ac:dyDescent="0.25">
      <c r="A234" s="14"/>
      <c r="B234" s="33">
        <v>9.17</v>
      </c>
      <c r="C234" s="34">
        <v>5.83</v>
      </c>
      <c r="D234" s="35">
        <v>0</v>
      </c>
    </row>
    <row r="235" spans="1:6" ht="18.75" x14ac:dyDescent="0.25">
      <c r="A235" s="15" t="s">
        <v>80</v>
      </c>
      <c r="B235" s="20">
        <v>11</v>
      </c>
      <c r="C235" s="22">
        <v>10</v>
      </c>
      <c r="D235" s="32">
        <v>21</v>
      </c>
    </row>
    <row r="236" spans="1:6" ht="18.75" x14ac:dyDescent="0.25">
      <c r="A236" s="14"/>
      <c r="B236" s="33">
        <v>12.83</v>
      </c>
      <c r="C236" s="34">
        <v>8.17</v>
      </c>
      <c r="D236" s="35">
        <v>0</v>
      </c>
    </row>
    <row r="237" spans="1:6" ht="18.75" x14ac:dyDescent="0.25">
      <c r="A237" s="15" t="s">
        <v>23</v>
      </c>
      <c r="B237" s="20">
        <v>22</v>
      </c>
      <c r="C237" s="22">
        <v>14</v>
      </c>
      <c r="D237" s="32">
        <v>36</v>
      </c>
    </row>
    <row r="238" spans="1:6" ht="19.5" thickBot="1" x14ac:dyDescent="0.3">
      <c r="A238" s="36"/>
      <c r="B238" s="37"/>
      <c r="C238" s="38"/>
      <c r="D238" s="39"/>
    </row>
    <row r="239" spans="1:6" ht="15.75" thickTop="1" x14ac:dyDescent="0.25"/>
    <row r="240" spans="1:6" ht="15.75" thickBot="1" x14ac:dyDescent="0.3">
      <c r="A240" s="172" t="s">
        <v>81</v>
      </c>
      <c r="B240" s="173"/>
      <c r="C240" s="173"/>
      <c r="D240" s="173"/>
      <c r="E240" s="173"/>
      <c r="F240" s="173"/>
    </row>
    <row r="241" spans="1:6" ht="57" thickTop="1" x14ac:dyDescent="0.25">
      <c r="A241" s="12" t="s">
        <v>82</v>
      </c>
      <c r="B241" s="40" t="s">
        <v>83</v>
      </c>
      <c r="C241" s="41" t="s">
        <v>84</v>
      </c>
      <c r="D241" s="41" t="s">
        <v>85</v>
      </c>
      <c r="E241" s="41" t="s">
        <v>86</v>
      </c>
      <c r="F241" s="42" t="s">
        <v>87</v>
      </c>
    </row>
    <row r="242" spans="1:6" s="62" customFormat="1" ht="18.75" x14ac:dyDescent="0.25">
      <c r="A242" s="57" t="s">
        <v>88</v>
      </c>
      <c r="B242" s="58">
        <v>1.62</v>
      </c>
      <c r="C242" s="59">
        <v>1</v>
      </c>
      <c r="D242" s="59">
        <v>0.20399999999999999</v>
      </c>
      <c r="E242" s="60"/>
      <c r="F242" s="61"/>
    </row>
    <row r="243" spans="1:6" ht="18.75" x14ac:dyDescent="0.25">
      <c r="A243" s="14" t="s">
        <v>89</v>
      </c>
      <c r="B243" s="33">
        <v>1.65</v>
      </c>
      <c r="C243" s="34">
        <v>1</v>
      </c>
      <c r="D243" s="34">
        <v>0.19900000000000001</v>
      </c>
      <c r="E243" s="45"/>
      <c r="F243" s="46"/>
    </row>
    <row r="244" spans="1:6" ht="18.75" x14ac:dyDescent="0.25">
      <c r="A244" s="14" t="s">
        <v>90</v>
      </c>
      <c r="B244" s="47"/>
      <c r="C244" s="45"/>
      <c r="D244" s="45"/>
      <c r="E244" s="34">
        <v>0.30199999999999999</v>
      </c>
      <c r="F244" s="35">
        <v>0.17799999999999999</v>
      </c>
    </row>
    <row r="245" spans="1:6" ht="18.75" x14ac:dyDescent="0.25">
      <c r="A245" s="14" t="s">
        <v>91</v>
      </c>
      <c r="B245" s="33">
        <v>0.85</v>
      </c>
      <c r="C245" s="34">
        <v>1</v>
      </c>
      <c r="D245" s="34">
        <v>0.35499999999999998</v>
      </c>
      <c r="E245" s="45"/>
      <c r="F245" s="46"/>
    </row>
    <row r="246" spans="1:6" ht="18.75" x14ac:dyDescent="0.25">
      <c r="A246" s="14" t="s">
        <v>92</v>
      </c>
      <c r="B246" s="33">
        <v>1.57</v>
      </c>
      <c r="C246" s="34">
        <v>1</v>
      </c>
      <c r="D246" s="34">
        <v>0.21</v>
      </c>
      <c r="E246" s="45"/>
      <c r="F246" s="46"/>
    </row>
    <row r="247" spans="1:6" ht="19.5" thickBot="1" x14ac:dyDescent="0.3">
      <c r="A247" s="36" t="s">
        <v>93</v>
      </c>
      <c r="B247" s="48">
        <v>36</v>
      </c>
      <c r="C247" s="38"/>
      <c r="D247" s="38"/>
      <c r="E247" s="38"/>
      <c r="F247" s="39"/>
    </row>
    <row r="248" spans="1:6" ht="15.75" thickTop="1" x14ac:dyDescent="0.25"/>
    <row r="249" spans="1:6" ht="15.75" thickBot="1" x14ac:dyDescent="0.3">
      <c r="A249" s="172" t="s">
        <v>94</v>
      </c>
      <c r="B249" s="173"/>
      <c r="C249" s="173"/>
      <c r="D249" s="173"/>
      <c r="E249" s="173"/>
      <c r="F249" s="173"/>
    </row>
    <row r="250" spans="1:6" ht="38.25" thickTop="1" x14ac:dyDescent="0.25">
      <c r="A250" s="12" t="s">
        <v>95</v>
      </c>
      <c r="B250" s="49" t="s">
        <v>82</v>
      </c>
      <c r="C250" s="40" t="s">
        <v>83</v>
      </c>
      <c r="D250" s="41" t="s">
        <v>96</v>
      </c>
      <c r="E250" s="41" t="s">
        <v>97</v>
      </c>
      <c r="F250" s="42" t="s">
        <v>98</v>
      </c>
    </row>
    <row r="251" spans="1:6" ht="18.75" x14ac:dyDescent="0.25">
      <c r="A251" s="15" t="s">
        <v>99</v>
      </c>
      <c r="B251" s="50" t="s">
        <v>100</v>
      </c>
      <c r="C251" s="20">
        <v>0.21</v>
      </c>
      <c r="D251" s="43"/>
      <c r="E251" s="43"/>
      <c r="F251" s="44"/>
    </row>
    <row r="252" spans="1:6" ht="37.5" x14ac:dyDescent="0.25">
      <c r="A252" s="14"/>
      <c r="B252" s="13" t="s">
        <v>101</v>
      </c>
      <c r="C252" s="33">
        <v>0.21</v>
      </c>
      <c r="D252" s="45"/>
      <c r="E252" s="45"/>
      <c r="F252" s="46"/>
    </row>
    <row r="253" spans="1:6" ht="19.5" thickBot="1" x14ac:dyDescent="0.3">
      <c r="A253" s="36" t="s">
        <v>93</v>
      </c>
      <c r="B253" s="51"/>
      <c r="C253" s="48">
        <v>36</v>
      </c>
      <c r="D253" s="38"/>
      <c r="E253" s="38"/>
      <c r="F253" s="39"/>
    </row>
    <row r="254" spans="1:6" ht="15.75" thickTop="1" x14ac:dyDescent="0.25"/>
    <row r="255" spans="1:6" ht="15.75" thickBot="1" x14ac:dyDescent="0.3">
      <c r="A255" s="172" t="s">
        <v>116</v>
      </c>
      <c r="B255" s="173"/>
      <c r="C255" s="173"/>
      <c r="D255" s="173"/>
    </row>
    <row r="256" spans="1:6" ht="19.5" thickTop="1" x14ac:dyDescent="0.25">
      <c r="A256" s="12"/>
      <c r="B256" s="174" t="s">
        <v>117</v>
      </c>
      <c r="C256" s="181"/>
      <c r="D256" s="29"/>
    </row>
    <row r="257" spans="1:6" ht="75" x14ac:dyDescent="0.25">
      <c r="A257" s="30" t="s">
        <v>76</v>
      </c>
      <c r="B257" s="15" t="s">
        <v>77</v>
      </c>
      <c r="C257" s="16" t="s">
        <v>78</v>
      </c>
      <c r="D257" s="31" t="s">
        <v>23</v>
      </c>
    </row>
    <row r="258" spans="1:6" ht="18.75" x14ac:dyDescent="0.25">
      <c r="A258" s="15" t="s">
        <v>79</v>
      </c>
      <c r="B258" s="20">
        <v>10</v>
      </c>
      <c r="C258" s="22">
        <v>5</v>
      </c>
      <c r="D258" s="32">
        <v>15</v>
      </c>
    </row>
    <row r="259" spans="1:6" ht="18.75" x14ac:dyDescent="0.25">
      <c r="A259" s="14"/>
      <c r="B259" s="33">
        <v>10.54</v>
      </c>
      <c r="C259" s="34">
        <v>4.46</v>
      </c>
      <c r="D259" s="35">
        <v>0</v>
      </c>
    </row>
    <row r="260" spans="1:6" ht="18.75" x14ac:dyDescent="0.25">
      <c r="A260" s="15" t="s">
        <v>80</v>
      </c>
      <c r="B260" s="20">
        <v>16</v>
      </c>
      <c r="C260" s="22">
        <v>6</v>
      </c>
      <c r="D260" s="32">
        <v>22</v>
      </c>
    </row>
    <row r="261" spans="1:6" ht="18.75" x14ac:dyDescent="0.25">
      <c r="A261" s="14"/>
      <c r="B261" s="33">
        <v>15.46</v>
      </c>
      <c r="C261" s="34">
        <v>6.54</v>
      </c>
      <c r="D261" s="35">
        <v>0</v>
      </c>
    </row>
    <row r="262" spans="1:6" ht="18.75" x14ac:dyDescent="0.25">
      <c r="A262" s="15" t="s">
        <v>23</v>
      </c>
      <c r="B262" s="20">
        <v>26</v>
      </c>
      <c r="C262" s="22">
        <v>11</v>
      </c>
      <c r="D262" s="32">
        <v>37</v>
      </c>
    </row>
    <row r="263" spans="1:6" ht="19.5" thickBot="1" x14ac:dyDescent="0.3">
      <c r="A263" s="36"/>
      <c r="B263" s="37"/>
      <c r="C263" s="38"/>
      <c r="D263" s="39"/>
    </row>
    <row r="264" spans="1:6" ht="15.75" thickTop="1" x14ac:dyDescent="0.25"/>
    <row r="265" spans="1:6" ht="15.75" thickBot="1" x14ac:dyDescent="0.3">
      <c r="A265" s="172" t="s">
        <v>81</v>
      </c>
      <c r="B265" s="173"/>
      <c r="C265" s="173"/>
      <c r="D265" s="173"/>
      <c r="E265" s="173"/>
      <c r="F265" s="173"/>
    </row>
    <row r="266" spans="1:6" ht="57" thickTop="1" x14ac:dyDescent="0.25">
      <c r="A266" s="12" t="s">
        <v>82</v>
      </c>
      <c r="B266" s="40" t="s">
        <v>83</v>
      </c>
      <c r="C266" s="41" t="s">
        <v>84</v>
      </c>
      <c r="D266" s="41" t="s">
        <v>85</v>
      </c>
      <c r="E266" s="41" t="s">
        <v>86</v>
      </c>
      <c r="F266" s="42" t="s">
        <v>87</v>
      </c>
    </row>
    <row r="267" spans="1:6" ht="18.75" x14ac:dyDescent="0.25">
      <c r="A267" s="15" t="s">
        <v>88</v>
      </c>
      <c r="B267" s="20">
        <v>0.16</v>
      </c>
      <c r="C267" s="22">
        <v>1</v>
      </c>
      <c r="D267" s="22">
        <v>0.69199999999999995</v>
      </c>
      <c r="E267" s="43"/>
      <c r="F267" s="44"/>
    </row>
    <row r="268" spans="1:6" ht="18.75" x14ac:dyDescent="0.25">
      <c r="A268" s="14" t="s">
        <v>89</v>
      </c>
      <c r="B268" s="33">
        <v>0.16</v>
      </c>
      <c r="C268" s="34">
        <v>1</v>
      </c>
      <c r="D268" s="34">
        <v>0.69299999999999995</v>
      </c>
      <c r="E268" s="45"/>
      <c r="F268" s="46"/>
    </row>
    <row r="269" spans="1:6" ht="18.75" x14ac:dyDescent="0.25">
      <c r="A269" s="14" t="s">
        <v>90</v>
      </c>
      <c r="B269" s="47"/>
      <c r="C269" s="45"/>
      <c r="D269" s="45"/>
      <c r="E269" s="34">
        <v>0.72799999999999998</v>
      </c>
      <c r="F269" s="35">
        <v>0.48399999999999999</v>
      </c>
    </row>
    <row r="270" spans="1:6" ht="18.75" x14ac:dyDescent="0.25">
      <c r="A270" s="14" t="s">
        <v>91</v>
      </c>
      <c r="B270" s="33">
        <v>0</v>
      </c>
      <c r="C270" s="34">
        <v>1</v>
      </c>
      <c r="D270" s="34">
        <v>0.97599999999999998</v>
      </c>
      <c r="E270" s="45"/>
      <c r="F270" s="46"/>
    </row>
    <row r="271" spans="1:6" ht="18.75" x14ac:dyDescent="0.25">
      <c r="A271" s="14" t="s">
        <v>92</v>
      </c>
      <c r="B271" s="33">
        <v>0.15</v>
      </c>
      <c r="C271" s="34">
        <v>1</v>
      </c>
      <c r="D271" s="34">
        <v>0.69599999999999995</v>
      </c>
      <c r="E271" s="45"/>
      <c r="F271" s="46"/>
    </row>
    <row r="272" spans="1:6" ht="19.5" thickBot="1" x14ac:dyDescent="0.3">
      <c r="A272" s="36" t="s">
        <v>93</v>
      </c>
      <c r="B272" s="48">
        <v>37</v>
      </c>
      <c r="C272" s="38"/>
      <c r="D272" s="38"/>
      <c r="E272" s="38"/>
      <c r="F272" s="39"/>
    </row>
    <row r="273" spans="1:6" ht="15.75" thickTop="1" x14ac:dyDescent="0.25"/>
    <row r="274" spans="1:6" ht="15.75" thickBot="1" x14ac:dyDescent="0.3">
      <c r="A274" s="172" t="s">
        <v>94</v>
      </c>
      <c r="B274" s="173"/>
      <c r="C274" s="173"/>
      <c r="D274" s="173"/>
      <c r="E274" s="173"/>
      <c r="F274" s="173"/>
    </row>
    <row r="275" spans="1:6" ht="38.25" thickTop="1" x14ac:dyDescent="0.25">
      <c r="A275" s="12" t="s">
        <v>95</v>
      </c>
      <c r="B275" s="49" t="s">
        <v>82</v>
      </c>
      <c r="C275" s="40" t="s">
        <v>83</v>
      </c>
      <c r="D275" s="41" t="s">
        <v>96</v>
      </c>
      <c r="E275" s="41" t="s">
        <v>97</v>
      </c>
      <c r="F275" s="42" t="s">
        <v>98</v>
      </c>
    </row>
    <row r="276" spans="1:6" ht="18.75" x14ac:dyDescent="0.25">
      <c r="A276" s="15" t="s">
        <v>99</v>
      </c>
      <c r="B276" s="50" t="s">
        <v>100</v>
      </c>
      <c r="C276" s="20">
        <v>7.0000000000000007E-2</v>
      </c>
      <c r="D276" s="43"/>
      <c r="E276" s="43"/>
      <c r="F276" s="44"/>
    </row>
    <row r="277" spans="1:6" ht="37.5" x14ac:dyDescent="0.25">
      <c r="A277" s="14"/>
      <c r="B277" s="13" t="s">
        <v>101</v>
      </c>
      <c r="C277" s="33">
        <v>7.0000000000000007E-2</v>
      </c>
      <c r="D277" s="45"/>
      <c r="E277" s="45"/>
      <c r="F277" s="46"/>
    </row>
    <row r="278" spans="1:6" ht="19.5" thickBot="1" x14ac:dyDescent="0.3">
      <c r="A278" s="36" t="s">
        <v>93</v>
      </c>
      <c r="B278" s="51"/>
      <c r="C278" s="48">
        <v>37</v>
      </c>
      <c r="D278" s="38"/>
      <c r="E278" s="38"/>
      <c r="F278" s="39"/>
    </row>
    <row r="279" spans="1:6" ht="15.75" thickTop="1" x14ac:dyDescent="0.25"/>
    <row r="280" spans="1:6" ht="15.75" thickBot="1" x14ac:dyDescent="0.3">
      <c r="A280" s="172" t="s">
        <v>118</v>
      </c>
      <c r="B280" s="173"/>
      <c r="C280" s="173"/>
      <c r="D280" s="173"/>
    </row>
    <row r="281" spans="1:6" ht="19.5" thickTop="1" x14ac:dyDescent="0.25">
      <c r="A281" s="12"/>
      <c r="B281" s="174" t="s">
        <v>119</v>
      </c>
      <c r="C281" s="181"/>
      <c r="D281" s="29"/>
    </row>
    <row r="282" spans="1:6" ht="75" x14ac:dyDescent="0.25">
      <c r="A282" s="30" t="s">
        <v>76</v>
      </c>
      <c r="B282" s="15" t="s">
        <v>77</v>
      </c>
      <c r="C282" s="16" t="s">
        <v>78</v>
      </c>
      <c r="D282" s="31" t="s">
        <v>23</v>
      </c>
    </row>
    <row r="283" spans="1:6" ht="18.75" x14ac:dyDescent="0.25">
      <c r="A283" s="15" t="s">
        <v>79</v>
      </c>
      <c r="B283" s="20">
        <v>6</v>
      </c>
      <c r="C283" s="22">
        <v>8</v>
      </c>
      <c r="D283" s="32">
        <v>14</v>
      </c>
    </row>
    <row r="284" spans="1:6" ht="18.75" x14ac:dyDescent="0.25">
      <c r="A284" s="14"/>
      <c r="B284" s="33">
        <v>5.0599999999999996</v>
      </c>
      <c r="C284" s="34">
        <v>8.94</v>
      </c>
      <c r="D284" s="35">
        <v>0</v>
      </c>
    </row>
    <row r="285" spans="1:6" ht="18.75" x14ac:dyDescent="0.25">
      <c r="A285" s="15" t="s">
        <v>80</v>
      </c>
      <c r="B285" s="20">
        <v>7</v>
      </c>
      <c r="C285" s="22">
        <v>15</v>
      </c>
      <c r="D285" s="32">
        <v>22</v>
      </c>
    </row>
    <row r="286" spans="1:6" ht="18.75" x14ac:dyDescent="0.25">
      <c r="A286" s="14"/>
      <c r="B286" s="33">
        <v>7.94</v>
      </c>
      <c r="C286" s="34">
        <v>14.06</v>
      </c>
      <c r="D286" s="35">
        <v>0</v>
      </c>
    </row>
    <row r="287" spans="1:6" ht="18.75" x14ac:dyDescent="0.25">
      <c r="A287" s="15" t="s">
        <v>23</v>
      </c>
      <c r="B287" s="20">
        <v>13</v>
      </c>
      <c r="C287" s="22">
        <v>23</v>
      </c>
      <c r="D287" s="32">
        <v>36</v>
      </c>
    </row>
    <row r="288" spans="1:6" ht="19.5" thickBot="1" x14ac:dyDescent="0.3">
      <c r="A288" s="36"/>
      <c r="B288" s="37"/>
      <c r="C288" s="38"/>
      <c r="D288" s="39"/>
    </row>
    <row r="289" spans="1:6" ht="15.75" thickTop="1" x14ac:dyDescent="0.25"/>
    <row r="290" spans="1:6" ht="15.75" thickBot="1" x14ac:dyDescent="0.3">
      <c r="A290" s="172" t="s">
        <v>81</v>
      </c>
      <c r="B290" s="173"/>
      <c r="C290" s="173"/>
      <c r="D290" s="173"/>
      <c r="E290" s="173"/>
      <c r="F290" s="173"/>
    </row>
    <row r="291" spans="1:6" ht="57" thickTop="1" x14ac:dyDescent="0.25">
      <c r="A291" s="12" t="s">
        <v>82</v>
      </c>
      <c r="B291" s="40" t="s">
        <v>83</v>
      </c>
      <c r="C291" s="41" t="s">
        <v>84</v>
      </c>
      <c r="D291" s="41" t="s">
        <v>85</v>
      </c>
      <c r="E291" s="41" t="s">
        <v>86</v>
      </c>
      <c r="F291" s="42" t="s">
        <v>87</v>
      </c>
    </row>
    <row r="292" spans="1:6" ht="18.75" x14ac:dyDescent="0.25">
      <c r="A292" s="15" t="s">
        <v>88</v>
      </c>
      <c r="B292" s="20">
        <v>0.45</v>
      </c>
      <c r="C292" s="22">
        <v>1</v>
      </c>
      <c r="D292" s="22">
        <v>0.501</v>
      </c>
      <c r="E292" s="43"/>
      <c r="F292" s="44"/>
    </row>
    <row r="293" spans="1:6" ht="18.75" x14ac:dyDescent="0.25">
      <c r="A293" s="14" t="s">
        <v>89</v>
      </c>
      <c r="B293" s="33">
        <v>0.45</v>
      </c>
      <c r="C293" s="34">
        <v>1</v>
      </c>
      <c r="D293" s="34">
        <v>0.503</v>
      </c>
      <c r="E293" s="45"/>
      <c r="F293" s="46"/>
    </row>
    <row r="294" spans="1:6" ht="18.75" x14ac:dyDescent="0.25">
      <c r="A294" s="14" t="s">
        <v>90</v>
      </c>
      <c r="B294" s="47"/>
      <c r="C294" s="45"/>
      <c r="D294" s="45"/>
      <c r="E294" s="34">
        <v>0.72299999999999998</v>
      </c>
      <c r="F294" s="35">
        <v>0.374</v>
      </c>
    </row>
    <row r="295" spans="1:6" ht="18.75" x14ac:dyDescent="0.25">
      <c r="A295" s="14" t="s">
        <v>91</v>
      </c>
      <c r="B295" s="33">
        <v>0.1</v>
      </c>
      <c r="C295" s="34">
        <v>1</v>
      </c>
      <c r="D295" s="34">
        <v>0.752</v>
      </c>
      <c r="E295" s="45"/>
      <c r="F295" s="46"/>
    </row>
    <row r="296" spans="1:6" ht="18.75" x14ac:dyDescent="0.25">
      <c r="A296" s="14" t="s">
        <v>92</v>
      </c>
      <c r="B296" s="33">
        <v>0.44</v>
      </c>
      <c r="C296" s="34">
        <v>1</v>
      </c>
      <c r="D296" s="34">
        <v>0.50700000000000001</v>
      </c>
      <c r="E296" s="45"/>
      <c r="F296" s="46"/>
    </row>
    <row r="297" spans="1:6" ht="19.5" thickBot="1" x14ac:dyDescent="0.3">
      <c r="A297" s="36" t="s">
        <v>93</v>
      </c>
      <c r="B297" s="48">
        <v>36</v>
      </c>
      <c r="C297" s="38"/>
      <c r="D297" s="38"/>
      <c r="E297" s="38"/>
      <c r="F297" s="39"/>
    </row>
    <row r="298" spans="1:6" ht="15.75" thickTop="1" x14ac:dyDescent="0.25"/>
    <row r="299" spans="1:6" ht="15.75" thickBot="1" x14ac:dyDescent="0.3">
      <c r="A299" s="172" t="s">
        <v>94</v>
      </c>
      <c r="B299" s="173"/>
      <c r="C299" s="173"/>
      <c r="D299" s="173"/>
      <c r="E299" s="173"/>
      <c r="F299" s="173"/>
    </row>
    <row r="300" spans="1:6" ht="38.25" thickTop="1" x14ac:dyDescent="0.25">
      <c r="A300" s="12" t="s">
        <v>95</v>
      </c>
      <c r="B300" s="49" t="s">
        <v>82</v>
      </c>
      <c r="C300" s="40" t="s">
        <v>83</v>
      </c>
      <c r="D300" s="41" t="s">
        <v>96</v>
      </c>
      <c r="E300" s="41" t="s">
        <v>97</v>
      </c>
      <c r="F300" s="42" t="s">
        <v>98</v>
      </c>
    </row>
    <row r="301" spans="1:6" ht="18.75" x14ac:dyDescent="0.25">
      <c r="A301" s="15" t="s">
        <v>99</v>
      </c>
      <c r="B301" s="50" t="s">
        <v>100</v>
      </c>
      <c r="C301" s="20">
        <v>0.11</v>
      </c>
      <c r="D301" s="43"/>
      <c r="E301" s="43"/>
      <c r="F301" s="44"/>
    </row>
    <row r="302" spans="1:6" ht="37.5" x14ac:dyDescent="0.25">
      <c r="A302" s="14"/>
      <c r="B302" s="13" t="s">
        <v>101</v>
      </c>
      <c r="C302" s="33">
        <v>0.11</v>
      </c>
      <c r="D302" s="45"/>
      <c r="E302" s="45"/>
      <c r="F302" s="46"/>
    </row>
    <row r="303" spans="1:6" ht="19.5" thickBot="1" x14ac:dyDescent="0.3">
      <c r="A303" s="36" t="s">
        <v>93</v>
      </c>
      <c r="B303" s="51"/>
      <c r="C303" s="48">
        <v>36</v>
      </c>
      <c r="D303" s="38"/>
      <c r="E303" s="38"/>
      <c r="F303" s="39"/>
    </row>
    <row r="304" spans="1:6" ht="15.75" thickTop="1" x14ac:dyDescent="0.25"/>
    <row r="305" spans="1:6" ht="15.75" thickBot="1" x14ac:dyDescent="0.3">
      <c r="A305" s="172" t="s">
        <v>120</v>
      </c>
      <c r="B305" s="173"/>
      <c r="C305" s="173"/>
      <c r="D305" s="173"/>
    </row>
    <row r="306" spans="1:6" ht="19.5" thickTop="1" x14ac:dyDescent="0.25">
      <c r="A306" s="12"/>
      <c r="B306" s="174" t="s">
        <v>121</v>
      </c>
      <c r="C306" s="181"/>
      <c r="D306" s="29"/>
    </row>
    <row r="307" spans="1:6" ht="75" x14ac:dyDescent="0.25">
      <c r="A307" s="30" t="s">
        <v>76</v>
      </c>
      <c r="B307" s="15" t="s">
        <v>77</v>
      </c>
      <c r="C307" s="16" t="s">
        <v>78</v>
      </c>
      <c r="D307" s="31" t="s">
        <v>23</v>
      </c>
    </row>
    <row r="308" spans="1:6" ht="18.75" x14ac:dyDescent="0.25">
      <c r="A308" s="15" t="s">
        <v>79</v>
      </c>
      <c r="B308" s="20">
        <v>13</v>
      </c>
      <c r="C308" s="22">
        <v>1</v>
      </c>
      <c r="D308" s="32">
        <v>14</v>
      </c>
    </row>
    <row r="309" spans="1:6" ht="18.75" x14ac:dyDescent="0.25">
      <c r="A309" s="14"/>
      <c r="B309" s="33">
        <v>11.67</v>
      </c>
      <c r="C309" s="34">
        <v>2.33</v>
      </c>
      <c r="D309" s="35">
        <v>0</v>
      </c>
    </row>
    <row r="310" spans="1:6" ht="18.75" x14ac:dyDescent="0.25">
      <c r="A310" s="15" t="s">
        <v>80</v>
      </c>
      <c r="B310" s="20">
        <v>17</v>
      </c>
      <c r="C310" s="22">
        <v>5</v>
      </c>
      <c r="D310" s="32">
        <v>22</v>
      </c>
    </row>
    <row r="311" spans="1:6" ht="18.75" x14ac:dyDescent="0.25">
      <c r="A311" s="14"/>
      <c r="B311" s="33">
        <v>18.329999999999998</v>
      </c>
      <c r="C311" s="34">
        <v>3.67</v>
      </c>
      <c r="D311" s="35">
        <v>0</v>
      </c>
    </row>
    <row r="312" spans="1:6" ht="18.75" x14ac:dyDescent="0.25">
      <c r="A312" s="15" t="s">
        <v>23</v>
      </c>
      <c r="B312" s="20">
        <v>30</v>
      </c>
      <c r="C312" s="22">
        <v>6</v>
      </c>
      <c r="D312" s="32">
        <v>36</v>
      </c>
    </row>
    <row r="313" spans="1:6" ht="19.5" thickBot="1" x14ac:dyDescent="0.3">
      <c r="A313" s="36"/>
      <c r="B313" s="37"/>
      <c r="C313" s="38"/>
      <c r="D313" s="39"/>
    </row>
    <row r="314" spans="1:6" ht="15.75" thickTop="1" x14ac:dyDescent="0.25"/>
    <row r="315" spans="1:6" ht="15.75" thickBot="1" x14ac:dyDescent="0.3">
      <c r="A315" s="172" t="s">
        <v>81</v>
      </c>
      <c r="B315" s="173"/>
      <c r="C315" s="173"/>
      <c r="D315" s="173"/>
      <c r="E315" s="173"/>
      <c r="F315" s="173"/>
    </row>
    <row r="316" spans="1:6" ht="57" thickTop="1" x14ac:dyDescent="0.25">
      <c r="A316" s="12" t="s">
        <v>82</v>
      </c>
      <c r="B316" s="40" t="s">
        <v>83</v>
      </c>
      <c r="C316" s="41" t="s">
        <v>84</v>
      </c>
      <c r="D316" s="41" t="s">
        <v>85</v>
      </c>
      <c r="E316" s="41" t="s">
        <v>86</v>
      </c>
      <c r="F316" s="42" t="s">
        <v>87</v>
      </c>
    </row>
    <row r="317" spans="1:6" ht="18.75" x14ac:dyDescent="0.25">
      <c r="A317" s="15" t="s">
        <v>88</v>
      </c>
      <c r="B317" s="20">
        <v>1.5</v>
      </c>
      <c r="C317" s="22">
        <v>1</v>
      </c>
      <c r="D317" s="22">
        <v>0.221</v>
      </c>
      <c r="E317" s="43"/>
      <c r="F317" s="44"/>
    </row>
    <row r="318" spans="1:6" ht="18.75" x14ac:dyDescent="0.25">
      <c r="A318" s="14" t="s">
        <v>89</v>
      </c>
      <c r="B318" s="33">
        <v>1.65</v>
      </c>
      <c r="C318" s="34">
        <v>1</v>
      </c>
      <c r="D318" s="34">
        <v>0.19900000000000001</v>
      </c>
      <c r="E318" s="45"/>
      <c r="F318" s="46"/>
    </row>
    <row r="319" spans="1:6" ht="18.75" x14ac:dyDescent="0.25">
      <c r="A319" s="14" t="s">
        <v>90</v>
      </c>
      <c r="B319" s="47"/>
      <c r="C319" s="45"/>
      <c r="D319" s="45"/>
      <c r="E319" s="34">
        <v>0.371</v>
      </c>
      <c r="F319" s="35">
        <v>0.22800000000000001</v>
      </c>
    </row>
    <row r="320" spans="1:6" ht="18.75" x14ac:dyDescent="0.25">
      <c r="A320" s="14" t="s">
        <v>91</v>
      </c>
      <c r="B320" s="33">
        <v>0.57999999999999996</v>
      </c>
      <c r="C320" s="34">
        <v>1</v>
      </c>
      <c r="D320" s="34">
        <v>0.44500000000000001</v>
      </c>
      <c r="E320" s="45"/>
      <c r="F320" s="46"/>
    </row>
    <row r="321" spans="1:6" ht="18.75" x14ac:dyDescent="0.25">
      <c r="A321" s="14" t="s">
        <v>92</v>
      </c>
      <c r="B321" s="33">
        <v>1.45</v>
      </c>
      <c r="C321" s="34">
        <v>1</v>
      </c>
      <c r="D321" s="34">
        <v>0.22800000000000001</v>
      </c>
      <c r="E321" s="45"/>
      <c r="F321" s="46"/>
    </row>
    <row r="322" spans="1:6" ht="19.5" thickBot="1" x14ac:dyDescent="0.3">
      <c r="A322" s="36" t="s">
        <v>93</v>
      </c>
      <c r="B322" s="48">
        <v>36</v>
      </c>
      <c r="C322" s="38"/>
      <c r="D322" s="38"/>
      <c r="E322" s="38"/>
      <c r="F322" s="39"/>
    </row>
    <row r="323" spans="1:6" ht="15.75" thickTop="1" x14ac:dyDescent="0.25"/>
    <row r="324" spans="1:6" ht="15.75" thickBot="1" x14ac:dyDescent="0.3">
      <c r="A324" s="172" t="s">
        <v>94</v>
      </c>
      <c r="B324" s="173"/>
      <c r="C324" s="173"/>
      <c r="D324" s="173"/>
      <c r="E324" s="173"/>
      <c r="F324" s="173"/>
    </row>
    <row r="325" spans="1:6" ht="38.25" thickTop="1" x14ac:dyDescent="0.25">
      <c r="A325" s="12" t="s">
        <v>95</v>
      </c>
      <c r="B325" s="49" t="s">
        <v>82</v>
      </c>
      <c r="C325" s="40" t="s">
        <v>83</v>
      </c>
      <c r="D325" s="41" t="s">
        <v>96</v>
      </c>
      <c r="E325" s="41" t="s">
        <v>97</v>
      </c>
      <c r="F325" s="42" t="s">
        <v>98</v>
      </c>
    </row>
    <row r="326" spans="1:6" ht="18.75" x14ac:dyDescent="0.25">
      <c r="A326" s="15" t="s">
        <v>99</v>
      </c>
      <c r="B326" s="50" t="s">
        <v>100</v>
      </c>
      <c r="C326" s="20">
        <v>0.2</v>
      </c>
      <c r="D326" s="43"/>
      <c r="E326" s="43"/>
      <c r="F326" s="44"/>
    </row>
    <row r="327" spans="1:6" ht="37.5" x14ac:dyDescent="0.25">
      <c r="A327" s="14"/>
      <c r="B327" s="13" t="s">
        <v>101</v>
      </c>
      <c r="C327" s="33">
        <v>0.2</v>
      </c>
      <c r="D327" s="45"/>
      <c r="E327" s="45"/>
      <c r="F327" s="46"/>
    </row>
    <row r="328" spans="1:6" ht="19.5" thickBot="1" x14ac:dyDescent="0.3">
      <c r="A328" s="36" t="s">
        <v>93</v>
      </c>
      <c r="B328" s="51"/>
      <c r="C328" s="48">
        <v>36</v>
      </c>
      <c r="D328" s="38"/>
      <c r="E328" s="38"/>
      <c r="F328" s="39"/>
    </row>
    <row r="329" spans="1:6" ht="15.75" thickTop="1" x14ac:dyDescent="0.25"/>
    <row r="330" spans="1:6" ht="15.75" thickBot="1" x14ac:dyDescent="0.3">
      <c r="A330" s="172" t="s">
        <v>122</v>
      </c>
      <c r="B330" s="173"/>
      <c r="C330" s="173"/>
      <c r="D330" s="173"/>
    </row>
    <row r="331" spans="1:6" ht="19.5" thickTop="1" x14ac:dyDescent="0.25">
      <c r="A331" s="12"/>
      <c r="B331" s="174" t="s">
        <v>123</v>
      </c>
      <c r="C331" s="181"/>
      <c r="D331" s="29"/>
    </row>
    <row r="332" spans="1:6" ht="75" x14ac:dyDescent="0.25">
      <c r="A332" s="30" t="s">
        <v>76</v>
      </c>
      <c r="B332" s="15" t="s">
        <v>77</v>
      </c>
      <c r="C332" s="16" t="s">
        <v>78</v>
      </c>
      <c r="D332" s="31" t="s">
        <v>23</v>
      </c>
    </row>
    <row r="333" spans="1:6" ht="18.75" x14ac:dyDescent="0.25">
      <c r="A333" s="15" t="s">
        <v>79</v>
      </c>
      <c r="B333" s="20">
        <v>3</v>
      </c>
      <c r="C333" s="22">
        <v>12</v>
      </c>
      <c r="D333" s="32">
        <v>15</v>
      </c>
    </row>
    <row r="334" spans="1:6" ht="18.75" x14ac:dyDescent="0.25">
      <c r="A334" s="14"/>
      <c r="B334" s="33">
        <v>4.05</v>
      </c>
      <c r="C334" s="34">
        <v>10.95</v>
      </c>
      <c r="D334" s="35">
        <v>0</v>
      </c>
    </row>
    <row r="335" spans="1:6" ht="18.75" x14ac:dyDescent="0.25">
      <c r="A335" s="15" t="s">
        <v>80</v>
      </c>
      <c r="B335" s="20">
        <v>7</v>
      </c>
      <c r="C335" s="22">
        <v>15</v>
      </c>
      <c r="D335" s="32">
        <v>22</v>
      </c>
    </row>
    <row r="336" spans="1:6" ht="18.75" x14ac:dyDescent="0.25">
      <c r="A336" s="14"/>
      <c r="B336" s="33">
        <v>5.95</v>
      </c>
      <c r="C336" s="34">
        <v>16.05</v>
      </c>
      <c r="D336" s="35">
        <v>0</v>
      </c>
    </row>
    <row r="337" spans="1:6" ht="18.75" x14ac:dyDescent="0.25">
      <c r="A337" s="15" t="s">
        <v>23</v>
      </c>
      <c r="B337" s="20">
        <v>10</v>
      </c>
      <c r="C337" s="22">
        <v>27</v>
      </c>
      <c r="D337" s="32">
        <v>37</v>
      </c>
    </row>
    <row r="338" spans="1:6" ht="19.5" thickBot="1" x14ac:dyDescent="0.3">
      <c r="A338" s="36"/>
      <c r="B338" s="37"/>
      <c r="C338" s="38"/>
      <c r="D338" s="39"/>
    </row>
    <row r="339" spans="1:6" ht="15.75" thickTop="1" x14ac:dyDescent="0.25"/>
    <row r="340" spans="1:6" ht="15.75" thickBot="1" x14ac:dyDescent="0.3">
      <c r="A340" s="172" t="s">
        <v>81</v>
      </c>
      <c r="B340" s="173"/>
      <c r="C340" s="173"/>
      <c r="D340" s="173"/>
      <c r="E340" s="173"/>
      <c r="F340" s="173"/>
    </row>
    <row r="341" spans="1:6" ht="57" thickTop="1" x14ac:dyDescent="0.25">
      <c r="A341" s="12" t="s">
        <v>82</v>
      </c>
      <c r="B341" s="40" t="s">
        <v>83</v>
      </c>
      <c r="C341" s="41" t="s">
        <v>84</v>
      </c>
      <c r="D341" s="41" t="s">
        <v>85</v>
      </c>
      <c r="E341" s="41" t="s">
        <v>86</v>
      </c>
      <c r="F341" s="42" t="s">
        <v>87</v>
      </c>
    </row>
    <row r="342" spans="1:6" ht="18.75" x14ac:dyDescent="0.25">
      <c r="A342" s="15" t="s">
        <v>88</v>
      </c>
      <c r="B342" s="20">
        <v>0.63</v>
      </c>
      <c r="C342" s="22">
        <v>1</v>
      </c>
      <c r="D342" s="22">
        <v>0.42699999999999999</v>
      </c>
      <c r="E342" s="43"/>
      <c r="F342" s="44"/>
    </row>
    <row r="343" spans="1:6" ht="18.75" x14ac:dyDescent="0.25">
      <c r="A343" s="14" t="s">
        <v>89</v>
      </c>
      <c r="B343" s="33">
        <v>0.65</v>
      </c>
      <c r="C343" s="34">
        <v>1</v>
      </c>
      <c r="D343" s="34">
        <v>0.42099999999999999</v>
      </c>
      <c r="E343" s="45"/>
      <c r="F343" s="46"/>
    </row>
    <row r="344" spans="1:6" ht="18.75" x14ac:dyDescent="0.25">
      <c r="A344" s="14" t="s">
        <v>90</v>
      </c>
      <c r="B344" s="47"/>
      <c r="C344" s="45"/>
      <c r="D344" s="45"/>
      <c r="E344" s="34">
        <v>0.48099999999999998</v>
      </c>
      <c r="F344" s="35">
        <v>0.34200000000000003</v>
      </c>
    </row>
    <row r="345" spans="1:6" ht="18.75" x14ac:dyDescent="0.25">
      <c r="A345" s="14" t="s">
        <v>91</v>
      </c>
      <c r="B345" s="33">
        <v>0.17</v>
      </c>
      <c r="C345" s="34">
        <v>1</v>
      </c>
      <c r="D345" s="34">
        <v>0.67600000000000005</v>
      </c>
      <c r="E345" s="45"/>
      <c r="F345" s="46"/>
    </row>
    <row r="346" spans="1:6" ht="18.75" x14ac:dyDescent="0.25">
      <c r="A346" s="14" t="s">
        <v>92</v>
      </c>
      <c r="B346" s="33">
        <v>0.61</v>
      </c>
      <c r="C346" s="34">
        <v>1</v>
      </c>
      <c r="D346" s="34">
        <v>0.433</v>
      </c>
      <c r="E346" s="45"/>
      <c r="F346" s="46"/>
    </row>
    <row r="347" spans="1:6" ht="19.5" thickBot="1" x14ac:dyDescent="0.3">
      <c r="A347" s="36" t="s">
        <v>93</v>
      </c>
      <c r="B347" s="48">
        <v>37</v>
      </c>
      <c r="C347" s="38"/>
      <c r="D347" s="38"/>
      <c r="E347" s="38"/>
      <c r="F347" s="39"/>
    </row>
    <row r="348" spans="1:6" ht="15.75" thickTop="1" x14ac:dyDescent="0.25"/>
    <row r="349" spans="1:6" ht="15.75" thickBot="1" x14ac:dyDescent="0.3">
      <c r="A349" s="172" t="s">
        <v>94</v>
      </c>
      <c r="B349" s="173"/>
      <c r="C349" s="173"/>
      <c r="D349" s="173"/>
      <c r="E349" s="173"/>
      <c r="F349" s="173"/>
    </row>
    <row r="350" spans="1:6" ht="38.25" thickTop="1" x14ac:dyDescent="0.25">
      <c r="A350" s="12" t="s">
        <v>95</v>
      </c>
      <c r="B350" s="49" t="s">
        <v>82</v>
      </c>
      <c r="C350" s="40" t="s">
        <v>83</v>
      </c>
      <c r="D350" s="41" t="s">
        <v>96</v>
      </c>
      <c r="E350" s="41" t="s">
        <v>97</v>
      </c>
      <c r="F350" s="42" t="s">
        <v>98</v>
      </c>
    </row>
    <row r="351" spans="1:6" ht="18.75" x14ac:dyDescent="0.25">
      <c r="A351" s="15" t="s">
        <v>99</v>
      </c>
      <c r="B351" s="50" t="s">
        <v>100</v>
      </c>
      <c r="C351" s="20">
        <v>0.13</v>
      </c>
      <c r="D351" s="43"/>
      <c r="E351" s="43"/>
      <c r="F351" s="44"/>
    </row>
    <row r="352" spans="1:6" ht="37.5" x14ac:dyDescent="0.25">
      <c r="A352" s="14"/>
      <c r="B352" s="13" t="s">
        <v>101</v>
      </c>
      <c r="C352" s="33">
        <v>0.13</v>
      </c>
      <c r="D352" s="45"/>
      <c r="E352" s="45"/>
      <c r="F352" s="46"/>
    </row>
    <row r="353" spans="1:6" ht="19.5" thickBot="1" x14ac:dyDescent="0.3">
      <c r="A353" s="36" t="s">
        <v>93</v>
      </c>
      <c r="B353" s="51"/>
      <c r="C353" s="48">
        <v>37</v>
      </c>
      <c r="D353" s="38"/>
      <c r="E353" s="38"/>
      <c r="F353" s="39"/>
    </row>
    <row r="354" spans="1:6" ht="15.75" thickTop="1" x14ac:dyDescent="0.25"/>
    <row r="355" spans="1:6" ht="15.75" thickBot="1" x14ac:dyDescent="0.3">
      <c r="A355" s="172" t="s">
        <v>124</v>
      </c>
      <c r="B355" s="173"/>
      <c r="C355" s="173"/>
      <c r="D355" s="173"/>
    </row>
    <row r="356" spans="1:6" ht="19.5" thickTop="1" x14ac:dyDescent="0.25">
      <c r="A356" s="12"/>
      <c r="B356" s="174" t="s">
        <v>125</v>
      </c>
      <c r="C356" s="181"/>
      <c r="D356" s="29"/>
    </row>
    <row r="357" spans="1:6" ht="75" x14ac:dyDescent="0.25">
      <c r="A357" s="30" t="s">
        <v>76</v>
      </c>
      <c r="B357" s="15" t="s">
        <v>77</v>
      </c>
      <c r="C357" s="16" t="s">
        <v>78</v>
      </c>
      <c r="D357" s="31" t="s">
        <v>23</v>
      </c>
    </row>
    <row r="358" spans="1:6" ht="18.75" x14ac:dyDescent="0.25">
      <c r="A358" s="15" t="s">
        <v>79</v>
      </c>
      <c r="B358" s="20">
        <v>15</v>
      </c>
      <c r="C358" s="22">
        <v>0</v>
      </c>
      <c r="D358" s="32">
        <v>15</v>
      </c>
    </row>
    <row r="359" spans="1:6" ht="18.75" x14ac:dyDescent="0.25">
      <c r="A359" s="14"/>
      <c r="B359" s="33">
        <v>14.58</v>
      </c>
      <c r="C359" s="34">
        <v>0.42</v>
      </c>
      <c r="D359" s="35">
        <v>0</v>
      </c>
    </row>
    <row r="360" spans="1:6" ht="18.75" x14ac:dyDescent="0.25">
      <c r="A360" s="15" t="s">
        <v>80</v>
      </c>
      <c r="B360" s="20">
        <v>20</v>
      </c>
      <c r="C360" s="22">
        <v>1</v>
      </c>
      <c r="D360" s="32">
        <v>21</v>
      </c>
    </row>
    <row r="361" spans="1:6" ht="18.75" x14ac:dyDescent="0.25">
      <c r="A361" s="14"/>
      <c r="B361" s="33">
        <v>20.420000000000002</v>
      </c>
      <c r="C361" s="34">
        <v>0.57999999999999996</v>
      </c>
      <c r="D361" s="35">
        <v>0</v>
      </c>
    </row>
    <row r="362" spans="1:6" ht="18.75" x14ac:dyDescent="0.25">
      <c r="A362" s="15" t="s">
        <v>23</v>
      </c>
      <c r="B362" s="20">
        <v>35</v>
      </c>
      <c r="C362" s="22">
        <v>1</v>
      </c>
      <c r="D362" s="32">
        <v>36</v>
      </c>
    </row>
    <row r="363" spans="1:6" ht="19.5" thickBot="1" x14ac:dyDescent="0.3">
      <c r="A363" s="36"/>
      <c r="B363" s="37"/>
      <c r="C363" s="38"/>
      <c r="D363" s="39"/>
    </row>
    <row r="364" spans="1:6" ht="15.75" thickTop="1" x14ac:dyDescent="0.25"/>
    <row r="365" spans="1:6" ht="15.75" thickBot="1" x14ac:dyDescent="0.3">
      <c r="A365" s="172" t="s">
        <v>81</v>
      </c>
      <c r="B365" s="173"/>
      <c r="C365" s="173"/>
      <c r="D365" s="173"/>
      <c r="E365" s="173"/>
      <c r="F365" s="173"/>
    </row>
    <row r="366" spans="1:6" ht="57" thickTop="1" x14ac:dyDescent="0.25">
      <c r="A366" s="12" t="s">
        <v>82</v>
      </c>
      <c r="B366" s="40" t="s">
        <v>83</v>
      </c>
      <c r="C366" s="41" t="s">
        <v>84</v>
      </c>
      <c r="D366" s="41" t="s">
        <v>85</v>
      </c>
      <c r="E366" s="41" t="s">
        <v>86</v>
      </c>
      <c r="F366" s="42" t="s">
        <v>87</v>
      </c>
    </row>
    <row r="367" spans="1:6" ht="18.75" x14ac:dyDescent="0.25">
      <c r="A367" s="15" t="s">
        <v>88</v>
      </c>
      <c r="B367" s="20">
        <v>0.73</v>
      </c>
      <c r="C367" s="22">
        <v>1</v>
      </c>
      <c r="D367" s="22">
        <v>0.39100000000000001</v>
      </c>
      <c r="E367" s="43"/>
      <c r="F367" s="44"/>
    </row>
    <row r="368" spans="1:6" ht="18.75" x14ac:dyDescent="0.25">
      <c r="A368" s="14" t="s">
        <v>89</v>
      </c>
      <c r="B368" s="33">
        <v>1.1000000000000001</v>
      </c>
      <c r="C368" s="34">
        <v>1</v>
      </c>
      <c r="D368" s="34">
        <v>0.29499999999999998</v>
      </c>
      <c r="E368" s="45"/>
      <c r="F368" s="46"/>
    </row>
    <row r="369" spans="1:6" ht="18.75" x14ac:dyDescent="0.25">
      <c r="A369" s="14" t="s">
        <v>90</v>
      </c>
      <c r="B369" s="47"/>
      <c r="C369" s="45"/>
      <c r="D369" s="45"/>
      <c r="E369" s="34">
        <v>1.161</v>
      </c>
      <c r="F369" s="35">
        <v>0.58299999999999996</v>
      </c>
    </row>
    <row r="370" spans="1:6" ht="18.75" x14ac:dyDescent="0.25">
      <c r="A370" s="14" t="s">
        <v>91</v>
      </c>
      <c r="B370" s="33">
        <v>0</v>
      </c>
      <c r="C370" s="34">
        <v>1</v>
      </c>
      <c r="D370" s="34">
        <v>1</v>
      </c>
      <c r="E370" s="45"/>
      <c r="F370" s="46"/>
    </row>
    <row r="371" spans="1:6" ht="18.75" x14ac:dyDescent="0.25">
      <c r="A371" s="14" t="s">
        <v>92</v>
      </c>
      <c r="B371" s="33">
        <v>0.71</v>
      </c>
      <c r="C371" s="34">
        <v>1</v>
      </c>
      <c r="D371" s="34">
        <v>0.39800000000000002</v>
      </c>
      <c r="E371" s="45"/>
      <c r="F371" s="46"/>
    </row>
    <row r="372" spans="1:6" ht="19.5" thickBot="1" x14ac:dyDescent="0.3">
      <c r="A372" s="36" t="s">
        <v>93</v>
      </c>
      <c r="B372" s="48">
        <v>36</v>
      </c>
      <c r="C372" s="38"/>
      <c r="D372" s="38"/>
      <c r="E372" s="38"/>
      <c r="F372" s="39"/>
    </row>
    <row r="373" spans="1:6" ht="15.75" thickTop="1" x14ac:dyDescent="0.25"/>
    <row r="374" spans="1:6" ht="15.75" thickBot="1" x14ac:dyDescent="0.3">
      <c r="A374" s="172" t="s">
        <v>94</v>
      </c>
      <c r="B374" s="173"/>
      <c r="C374" s="173"/>
      <c r="D374" s="173"/>
      <c r="E374" s="173"/>
      <c r="F374" s="173"/>
    </row>
    <row r="375" spans="1:6" ht="38.25" thickTop="1" x14ac:dyDescent="0.25">
      <c r="A375" s="12" t="s">
        <v>95</v>
      </c>
      <c r="B375" s="49" t="s">
        <v>82</v>
      </c>
      <c r="C375" s="40" t="s">
        <v>83</v>
      </c>
      <c r="D375" s="41" t="s">
        <v>96</v>
      </c>
      <c r="E375" s="41" t="s">
        <v>97</v>
      </c>
      <c r="F375" s="42" t="s">
        <v>98</v>
      </c>
    </row>
    <row r="376" spans="1:6" ht="18.75" x14ac:dyDescent="0.25">
      <c r="A376" s="15" t="s">
        <v>99</v>
      </c>
      <c r="B376" s="50" t="s">
        <v>100</v>
      </c>
      <c r="C376" s="20">
        <v>0.14000000000000001</v>
      </c>
      <c r="D376" s="43"/>
      <c r="E376" s="43"/>
      <c r="F376" s="44"/>
    </row>
    <row r="377" spans="1:6" ht="37.5" x14ac:dyDescent="0.25">
      <c r="A377" s="14"/>
      <c r="B377" s="13" t="s">
        <v>101</v>
      </c>
      <c r="C377" s="33">
        <v>0.14000000000000001</v>
      </c>
      <c r="D377" s="45"/>
      <c r="E377" s="45"/>
      <c r="F377" s="46"/>
    </row>
    <row r="378" spans="1:6" ht="19.5" thickBot="1" x14ac:dyDescent="0.3">
      <c r="A378" s="36" t="s">
        <v>93</v>
      </c>
      <c r="B378" s="51"/>
      <c r="C378" s="48">
        <v>36</v>
      </c>
      <c r="D378" s="38"/>
      <c r="E378" s="38"/>
      <c r="F378" s="39"/>
    </row>
    <row r="379" spans="1:6" ht="15.75" thickTop="1" x14ac:dyDescent="0.25"/>
    <row r="380" spans="1:6" ht="15.75" thickBot="1" x14ac:dyDescent="0.3">
      <c r="A380" s="172" t="s">
        <v>126</v>
      </c>
      <c r="B380" s="173"/>
      <c r="C380" s="173"/>
      <c r="D380" s="173"/>
    </row>
    <row r="381" spans="1:6" ht="19.5" thickTop="1" x14ac:dyDescent="0.25">
      <c r="A381" s="12"/>
      <c r="B381" s="174" t="s">
        <v>127</v>
      </c>
      <c r="C381" s="181"/>
      <c r="D381" s="29"/>
    </row>
    <row r="382" spans="1:6" ht="75" x14ac:dyDescent="0.25">
      <c r="A382" s="30" t="s">
        <v>76</v>
      </c>
      <c r="B382" s="15" t="s">
        <v>77</v>
      </c>
      <c r="C382" s="16" t="s">
        <v>78</v>
      </c>
      <c r="D382" s="31" t="s">
        <v>23</v>
      </c>
    </row>
    <row r="383" spans="1:6" ht="18.75" x14ac:dyDescent="0.25">
      <c r="A383" s="15" t="s">
        <v>79</v>
      </c>
      <c r="B383" s="20">
        <v>4</v>
      </c>
      <c r="C383" s="22">
        <v>11</v>
      </c>
      <c r="D383" s="32">
        <v>15</v>
      </c>
    </row>
    <row r="384" spans="1:6" ht="18.75" x14ac:dyDescent="0.25">
      <c r="A384" s="14"/>
      <c r="B384" s="33">
        <v>4.05</v>
      </c>
      <c r="C384" s="34">
        <v>10.95</v>
      </c>
      <c r="D384" s="35">
        <v>0</v>
      </c>
    </row>
    <row r="385" spans="1:6" ht="18.75" x14ac:dyDescent="0.25">
      <c r="A385" s="15" t="s">
        <v>80</v>
      </c>
      <c r="B385" s="20">
        <v>6</v>
      </c>
      <c r="C385" s="22">
        <v>16</v>
      </c>
      <c r="D385" s="32">
        <v>22</v>
      </c>
    </row>
    <row r="386" spans="1:6" ht="18.75" x14ac:dyDescent="0.25">
      <c r="A386" s="14"/>
      <c r="B386" s="33">
        <v>5.95</v>
      </c>
      <c r="C386" s="34">
        <v>16.05</v>
      </c>
      <c r="D386" s="35">
        <v>0</v>
      </c>
    </row>
    <row r="387" spans="1:6" ht="18.75" x14ac:dyDescent="0.25">
      <c r="A387" s="15" t="s">
        <v>23</v>
      </c>
      <c r="B387" s="20">
        <v>10</v>
      </c>
      <c r="C387" s="22">
        <v>27</v>
      </c>
      <c r="D387" s="32">
        <v>37</v>
      </c>
    </row>
    <row r="388" spans="1:6" ht="19.5" thickBot="1" x14ac:dyDescent="0.3">
      <c r="A388" s="36"/>
      <c r="B388" s="37"/>
      <c r="C388" s="38"/>
      <c r="D388" s="39"/>
    </row>
    <row r="389" spans="1:6" ht="15.75" thickTop="1" x14ac:dyDescent="0.25"/>
    <row r="390" spans="1:6" ht="15.75" thickBot="1" x14ac:dyDescent="0.3">
      <c r="A390" s="172" t="s">
        <v>81</v>
      </c>
      <c r="B390" s="173"/>
      <c r="C390" s="173"/>
      <c r="D390" s="173"/>
      <c r="E390" s="173"/>
      <c r="F390" s="173"/>
    </row>
    <row r="391" spans="1:6" ht="57" thickTop="1" x14ac:dyDescent="0.25">
      <c r="A391" s="12" t="s">
        <v>82</v>
      </c>
      <c r="B391" s="40" t="s">
        <v>83</v>
      </c>
      <c r="C391" s="41" t="s">
        <v>84</v>
      </c>
      <c r="D391" s="41" t="s">
        <v>85</v>
      </c>
      <c r="E391" s="41" t="s">
        <v>86</v>
      </c>
      <c r="F391" s="42" t="s">
        <v>87</v>
      </c>
    </row>
    <row r="392" spans="1:6" ht="18.75" x14ac:dyDescent="0.25">
      <c r="A392" s="15" t="s">
        <v>88</v>
      </c>
      <c r="B392" s="20">
        <v>0</v>
      </c>
      <c r="C392" s="22">
        <v>1</v>
      </c>
      <c r="D392" s="22">
        <v>0.96699999999999997</v>
      </c>
      <c r="E392" s="43"/>
      <c r="F392" s="44"/>
    </row>
    <row r="393" spans="1:6" ht="18.75" x14ac:dyDescent="0.25">
      <c r="A393" s="14" t="s">
        <v>89</v>
      </c>
      <c r="B393" s="33">
        <v>0</v>
      </c>
      <c r="C393" s="34">
        <v>1</v>
      </c>
      <c r="D393" s="34">
        <v>0.96699999999999997</v>
      </c>
      <c r="E393" s="45"/>
      <c r="F393" s="46"/>
    </row>
    <row r="394" spans="1:6" ht="18.75" x14ac:dyDescent="0.25">
      <c r="A394" s="14" t="s">
        <v>90</v>
      </c>
      <c r="B394" s="47"/>
      <c r="C394" s="45"/>
      <c r="D394" s="45"/>
      <c r="E394" s="34">
        <v>1</v>
      </c>
      <c r="F394" s="35">
        <v>0.63500000000000001</v>
      </c>
    </row>
    <row r="395" spans="1:6" ht="18.75" x14ac:dyDescent="0.25">
      <c r="A395" s="14" t="s">
        <v>91</v>
      </c>
      <c r="B395" s="33">
        <v>0</v>
      </c>
      <c r="C395" s="34">
        <v>1</v>
      </c>
      <c r="D395" s="34">
        <v>1</v>
      </c>
      <c r="E395" s="45"/>
      <c r="F395" s="46"/>
    </row>
    <row r="396" spans="1:6" ht="18.75" x14ac:dyDescent="0.25">
      <c r="A396" s="14" t="s">
        <v>92</v>
      </c>
      <c r="B396" s="33">
        <v>0</v>
      </c>
      <c r="C396" s="34">
        <v>1</v>
      </c>
      <c r="D396" s="34">
        <v>0.96799999999999997</v>
      </c>
      <c r="E396" s="45"/>
      <c r="F396" s="46"/>
    </row>
    <row r="397" spans="1:6" ht="19.5" thickBot="1" x14ac:dyDescent="0.3">
      <c r="A397" s="36" t="s">
        <v>93</v>
      </c>
      <c r="B397" s="48">
        <v>37</v>
      </c>
      <c r="C397" s="38"/>
      <c r="D397" s="38"/>
      <c r="E397" s="38"/>
      <c r="F397" s="39"/>
    </row>
    <row r="398" spans="1:6" ht="15.75" thickTop="1" x14ac:dyDescent="0.25"/>
    <row r="399" spans="1:6" ht="15.75" thickBot="1" x14ac:dyDescent="0.3">
      <c r="A399" s="172" t="s">
        <v>94</v>
      </c>
      <c r="B399" s="173"/>
      <c r="C399" s="173"/>
      <c r="D399" s="173"/>
      <c r="E399" s="173"/>
      <c r="F399" s="173"/>
    </row>
    <row r="400" spans="1:6" ht="38.25" thickTop="1" x14ac:dyDescent="0.25">
      <c r="A400" s="12" t="s">
        <v>95</v>
      </c>
      <c r="B400" s="49" t="s">
        <v>82</v>
      </c>
      <c r="C400" s="40" t="s">
        <v>83</v>
      </c>
      <c r="D400" s="41" t="s">
        <v>96</v>
      </c>
      <c r="E400" s="41" t="s">
        <v>97</v>
      </c>
      <c r="F400" s="42" t="s">
        <v>98</v>
      </c>
    </row>
    <row r="401" spans="1:6" ht="18.75" x14ac:dyDescent="0.25">
      <c r="A401" s="15" t="s">
        <v>99</v>
      </c>
      <c r="B401" s="50" t="s">
        <v>100</v>
      </c>
      <c r="C401" s="20">
        <v>0.01</v>
      </c>
      <c r="D401" s="43"/>
      <c r="E401" s="43"/>
      <c r="F401" s="44"/>
    </row>
    <row r="402" spans="1:6" ht="37.5" x14ac:dyDescent="0.25">
      <c r="A402" s="14"/>
      <c r="B402" s="13" t="s">
        <v>101</v>
      </c>
      <c r="C402" s="33">
        <v>0.01</v>
      </c>
      <c r="D402" s="45"/>
      <c r="E402" s="45"/>
      <c r="F402" s="46"/>
    </row>
    <row r="403" spans="1:6" ht="19.5" thickBot="1" x14ac:dyDescent="0.3">
      <c r="A403" s="36" t="s">
        <v>93</v>
      </c>
      <c r="B403" s="51"/>
      <c r="C403" s="48">
        <v>37</v>
      </c>
      <c r="D403" s="38"/>
      <c r="E403" s="38"/>
      <c r="F403" s="39"/>
    </row>
    <row r="404" spans="1:6" ht="15.75" thickTop="1" x14ac:dyDescent="0.25"/>
    <row r="405" spans="1:6" ht="15.75" thickBot="1" x14ac:dyDescent="0.3">
      <c r="A405" s="172" t="s">
        <v>128</v>
      </c>
      <c r="B405" s="173"/>
      <c r="C405" s="173"/>
      <c r="D405" s="173"/>
    </row>
    <row r="406" spans="1:6" ht="19.5" thickTop="1" x14ac:dyDescent="0.25">
      <c r="A406" s="12"/>
      <c r="B406" s="174" t="s">
        <v>129</v>
      </c>
      <c r="C406" s="181"/>
      <c r="D406" s="29"/>
    </row>
    <row r="407" spans="1:6" ht="75" x14ac:dyDescent="0.25">
      <c r="A407" s="30" t="s">
        <v>76</v>
      </c>
      <c r="B407" s="15" t="s">
        <v>77</v>
      </c>
      <c r="C407" s="16" t="s">
        <v>78</v>
      </c>
      <c r="D407" s="31" t="s">
        <v>23</v>
      </c>
    </row>
    <row r="408" spans="1:6" ht="18.75" x14ac:dyDescent="0.25">
      <c r="A408" s="15" t="s">
        <v>79</v>
      </c>
      <c r="B408" s="20">
        <v>13</v>
      </c>
      <c r="C408" s="22">
        <v>2</v>
      </c>
      <c r="D408" s="32">
        <v>15</v>
      </c>
    </row>
    <row r="409" spans="1:6" ht="18.75" x14ac:dyDescent="0.25">
      <c r="A409" s="14"/>
      <c r="B409" s="33">
        <v>12.16</v>
      </c>
      <c r="C409" s="34">
        <v>2.84</v>
      </c>
      <c r="D409" s="35">
        <v>0</v>
      </c>
    </row>
    <row r="410" spans="1:6" ht="18.75" x14ac:dyDescent="0.25">
      <c r="A410" s="15" t="s">
        <v>80</v>
      </c>
      <c r="B410" s="20">
        <v>17</v>
      </c>
      <c r="C410" s="22">
        <v>5</v>
      </c>
      <c r="D410" s="32">
        <v>22</v>
      </c>
    </row>
    <row r="411" spans="1:6" ht="18.75" x14ac:dyDescent="0.25">
      <c r="A411" s="14"/>
      <c r="B411" s="33">
        <v>17.84</v>
      </c>
      <c r="C411" s="34">
        <v>4.16</v>
      </c>
      <c r="D411" s="35">
        <v>0</v>
      </c>
    </row>
    <row r="412" spans="1:6" ht="18.75" x14ac:dyDescent="0.25">
      <c r="A412" s="15" t="s">
        <v>23</v>
      </c>
      <c r="B412" s="20">
        <v>30</v>
      </c>
      <c r="C412" s="22">
        <v>7</v>
      </c>
      <c r="D412" s="32">
        <v>37</v>
      </c>
    </row>
    <row r="413" spans="1:6" ht="19.5" thickBot="1" x14ac:dyDescent="0.3">
      <c r="A413" s="36"/>
      <c r="B413" s="37"/>
      <c r="C413" s="38"/>
      <c r="D413" s="39"/>
    </row>
    <row r="414" spans="1:6" ht="15.75" thickTop="1" x14ac:dyDescent="0.25"/>
    <row r="415" spans="1:6" ht="15.75" thickBot="1" x14ac:dyDescent="0.3">
      <c r="A415" s="172" t="s">
        <v>81</v>
      </c>
      <c r="B415" s="173"/>
      <c r="C415" s="173"/>
      <c r="D415" s="173"/>
      <c r="E415" s="173"/>
      <c r="F415" s="173"/>
    </row>
    <row r="416" spans="1:6" ht="57" thickTop="1" x14ac:dyDescent="0.25">
      <c r="A416" s="12" t="s">
        <v>82</v>
      </c>
      <c r="B416" s="40" t="s">
        <v>83</v>
      </c>
      <c r="C416" s="41" t="s">
        <v>84</v>
      </c>
      <c r="D416" s="41" t="s">
        <v>85</v>
      </c>
      <c r="E416" s="41" t="s">
        <v>86</v>
      </c>
      <c r="F416" s="42" t="s">
        <v>87</v>
      </c>
    </row>
    <row r="417" spans="1:6" ht="18.75" x14ac:dyDescent="0.25">
      <c r="A417" s="15" t="s">
        <v>88</v>
      </c>
      <c r="B417" s="20">
        <v>0.51</v>
      </c>
      <c r="C417" s="22">
        <v>1</v>
      </c>
      <c r="D417" s="22">
        <v>0.47399999999999998</v>
      </c>
      <c r="E417" s="43"/>
      <c r="F417" s="44"/>
    </row>
    <row r="418" spans="1:6" ht="18.75" x14ac:dyDescent="0.25">
      <c r="A418" s="14" t="s">
        <v>89</v>
      </c>
      <c r="B418" s="33">
        <v>0.53</v>
      </c>
      <c r="C418" s="34">
        <v>1</v>
      </c>
      <c r="D418" s="34">
        <v>0.46600000000000003</v>
      </c>
      <c r="E418" s="45"/>
      <c r="F418" s="46"/>
    </row>
    <row r="419" spans="1:6" ht="18.75" x14ac:dyDescent="0.25">
      <c r="A419" s="14" t="s">
        <v>90</v>
      </c>
      <c r="B419" s="47"/>
      <c r="C419" s="45"/>
      <c r="D419" s="45"/>
      <c r="E419" s="34">
        <v>0.67700000000000005</v>
      </c>
      <c r="F419" s="35">
        <v>0.39400000000000002</v>
      </c>
    </row>
    <row r="420" spans="1:6" ht="18.75" x14ac:dyDescent="0.25">
      <c r="A420" s="14" t="s">
        <v>91</v>
      </c>
      <c r="B420" s="33">
        <v>0.08</v>
      </c>
      <c r="C420" s="34">
        <v>1</v>
      </c>
      <c r="D420" s="34">
        <v>0.77300000000000002</v>
      </c>
      <c r="E420" s="45"/>
      <c r="F420" s="46"/>
    </row>
    <row r="421" spans="1:6" ht="18.75" x14ac:dyDescent="0.25">
      <c r="A421" s="14" t="s">
        <v>92</v>
      </c>
      <c r="B421" s="33">
        <v>0.5</v>
      </c>
      <c r="C421" s="34">
        <v>1</v>
      </c>
      <c r="D421" s="34">
        <v>0.48</v>
      </c>
      <c r="E421" s="45"/>
      <c r="F421" s="46"/>
    </row>
    <row r="422" spans="1:6" ht="19.5" thickBot="1" x14ac:dyDescent="0.3">
      <c r="A422" s="36" t="s">
        <v>93</v>
      </c>
      <c r="B422" s="48">
        <v>37</v>
      </c>
      <c r="C422" s="38"/>
      <c r="D422" s="38"/>
      <c r="E422" s="38"/>
      <c r="F422" s="39"/>
    </row>
    <row r="423" spans="1:6" ht="15.75" thickTop="1" x14ac:dyDescent="0.25"/>
    <row r="424" spans="1:6" ht="15.75" thickBot="1" x14ac:dyDescent="0.3">
      <c r="A424" s="172" t="s">
        <v>94</v>
      </c>
      <c r="B424" s="173"/>
      <c r="C424" s="173"/>
      <c r="D424" s="173"/>
      <c r="E424" s="173"/>
      <c r="F424" s="173"/>
    </row>
    <row r="425" spans="1:6" ht="38.25" thickTop="1" x14ac:dyDescent="0.25">
      <c r="A425" s="12" t="s">
        <v>95</v>
      </c>
      <c r="B425" s="49" t="s">
        <v>82</v>
      </c>
      <c r="C425" s="40" t="s">
        <v>83</v>
      </c>
      <c r="D425" s="41" t="s">
        <v>96</v>
      </c>
      <c r="E425" s="41" t="s">
        <v>97</v>
      </c>
      <c r="F425" s="42" t="s">
        <v>98</v>
      </c>
    </row>
    <row r="426" spans="1:6" ht="18.75" x14ac:dyDescent="0.25">
      <c r="A426" s="15" t="s">
        <v>99</v>
      </c>
      <c r="B426" s="50" t="s">
        <v>100</v>
      </c>
      <c r="C426" s="20">
        <v>0.12</v>
      </c>
      <c r="D426" s="43"/>
      <c r="E426" s="43"/>
      <c r="F426" s="44"/>
    </row>
    <row r="427" spans="1:6" ht="37.5" x14ac:dyDescent="0.25">
      <c r="A427" s="14"/>
      <c r="B427" s="13" t="s">
        <v>101</v>
      </c>
      <c r="C427" s="33">
        <v>0.12</v>
      </c>
      <c r="D427" s="45"/>
      <c r="E427" s="45"/>
      <c r="F427" s="46"/>
    </row>
    <row r="428" spans="1:6" ht="19.5" thickBot="1" x14ac:dyDescent="0.3">
      <c r="A428" s="36" t="s">
        <v>93</v>
      </c>
      <c r="B428" s="51"/>
      <c r="C428" s="48">
        <v>37</v>
      </c>
      <c r="D428" s="38"/>
      <c r="E428" s="38"/>
      <c r="F428" s="39"/>
    </row>
    <row r="429" spans="1:6" ht="15.75" thickTop="1" x14ac:dyDescent="0.25"/>
    <row r="430" spans="1:6" ht="15.75" thickBot="1" x14ac:dyDescent="0.3">
      <c r="A430" s="172" t="s">
        <v>130</v>
      </c>
      <c r="B430" s="173"/>
      <c r="C430" s="173"/>
      <c r="D430" s="173"/>
    </row>
    <row r="431" spans="1:6" ht="19.5" thickTop="1" x14ac:dyDescent="0.25">
      <c r="A431" s="12"/>
      <c r="B431" s="174" t="s">
        <v>131</v>
      </c>
      <c r="C431" s="181"/>
      <c r="D431" s="29"/>
    </row>
    <row r="432" spans="1:6" ht="75" x14ac:dyDescent="0.25">
      <c r="A432" s="30" t="s">
        <v>76</v>
      </c>
      <c r="B432" s="15" t="s">
        <v>77</v>
      </c>
      <c r="C432" s="16" t="s">
        <v>78</v>
      </c>
      <c r="D432" s="31" t="s">
        <v>23</v>
      </c>
    </row>
    <row r="433" spans="1:6" ht="18.75" x14ac:dyDescent="0.25">
      <c r="A433" s="15" t="s">
        <v>79</v>
      </c>
      <c r="B433" s="20">
        <v>13</v>
      </c>
      <c r="C433" s="22">
        <v>2</v>
      </c>
      <c r="D433" s="32">
        <v>15</v>
      </c>
    </row>
    <row r="434" spans="1:6" ht="18.75" x14ac:dyDescent="0.25">
      <c r="A434" s="14"/>
      <c r="B434" s="33">
        <v>12.16</v>
      </c>
      <c r="C434" s="34">
        <v>2.84</v>
      </c>
      <c r="D434" s="35">
        <v>0</v>
      </c>
    </row>
    <row r="435" spans="1:6" ht="18.75" x14ac:dyDescent="0.25">
      <c r="A435" s="15" t="s">
        <v>80</v>
      </c>
      <c r="B435" s="20">
        <v>17</v>
      </c>
      <c r="C435" s="22">
        <v>5</v>
      </c>
      <c r="D435" s="32">
        <v>22</v>
      </c>
    </row>
    <row r="436" spans="1:6" ht="18.75" x14ac:dyDescent="0.25">
      <c r="A436" s="14"/>
      <c r="B436" s="33">
        <v>17.84</v>
      </c>
      <c r="C436" s="34">
        <v>4.16</v>
      </c>
      <c r="D436" s="35">
        <v>0</v>
      </c>
    </row>
    <row r="437" spans="1:6" ht="18.75" x14ac:dyDescent="0.25">
      <c r="A437" s="15" t="s">
        <v>23</v>
      </c>
      <c r="B437" s="20">
        <v>30</v>
      </c>
      <c r="C437" s="22">
        <v>7</v>
      </c>
      <c r="D437" s="32">
        <v>37</v>
      </c>
    </row>
    <row r="438" spans="1:6" ht="19.5" thickBot="1" x14ac:dyDescent="0.3">
      <c r="A438" s="36"/>
      <c r="B438" s="37"/>
      <c r="C438" s="38"/>
      <c r="D438" s="39"/>
    </row>
    <row r="439" spans="1:6" ht="15.75" thickTop="1" x14ac:dyDescent="0.25"/>
    <row r="440" spans="1:6" ht="15.75" thickBot="1" x14ac:dyDescent="0.3">
      <c r="A440" s="172" t="s">
        <v>81</v>
      </c>
      <c r="B440" s="173"/>
      <c r="C440" s="173"/>
      <c r="D440" s="173"/>
      <c r="E440" s="173"/>
      <c r="F440" s="173"/>
    </row>
    <row r="441" spans="1:6" ht="57" thickTop="1" x14ac:dyDescent="0.25">
      <c r="A441" s="12" t="s">
        <v>82</v>
      </c>
      <c r="B441" s="40" t="s">
        <v>83</v>
      </c>
      <c r="C441" s="41" t="s">
        <v>84</v>
      </c>
      <c r="D441" s="41" t="s">
        <v>85</v>
      </c>
      <c r="E441" s="41" t="s">
        <v>86</v>
      </c>
      <c r="F441" s="42" t="s">
        <v>87</v>
      </c>
    </row>
    <row r="442" spans="1:6" ht="18.75" x14ac:dyDescent="0.25">
      <c r="A442" s="15" t="s">
        <v>88</v>
      </c>
      <c r="B442" s="20">
        <v>0.51</v>
      </c>
      <c r="C442" s="22">
        <v>1</v>
      </c>
      <c r="D442" s="22">
        <v>0.47399999999999998</v>
      </c>
      <c r="E442" s="43"/>
      <c r="F442" s="44"/>
    </row>
    <row r="443" spans="1:6" ht="18.75" x14ac:dyDescent="0.25">
      <c r="A443" s="14" t="s">
        <v>89</v>
      </c>
      <c r="B443" s="33">
        <v>0.53</v>
      </c>
      <c r="C443" s="34">
        <v>1</v>
      </c>
      <c r="D443" s="34">
        <v>0.46600000000000003</v>
      </c>
      <c r="E443" s="45"/>
      <c r="F443" s="46"/>
    </row>
    <row r="444" spans="1:6" ht="18.75" x14ac:dyDescent="0.25">
      <c r="A444" s="14" t="s">
        <v>90</v>
      </c>
      <c r="B444" s="47"/>
      <c r="C444" s="45"/>
      <c r="D444" s="45"/>
      <c r="E444" s="34">
        <v>0.67700000000000005</v>
      </c>
      <c r="F444" s="35">
        <v>0.39400000000000002</v>
      </c>
    </row>
    <row r="445" spans="1:6" ht="18.75" x14ac:dyDescent="0.25">
      <c r="A445" s="14" t="s">
        <v>91</v>
      </c>
      <c r="B445" s="33">
        <v>0.08</v>
      </c>
      <c r="C445" s="34">
        <v>1</v>
      </c>
      <c r="D445" s="34">
        <v>0.77300000000000002</v>
      </c>
      <c r="E445" s="45"/>
      <c r="F445" s="46"/>
    </row>
    <row r="446" spans="1:6" ht="18.75" x14ac:dyDescent="0.25">
      <c r="A446" s="14" t="s">
        <v>92</v>
      </c>
      <c r="B446" s="33">
        <v>0.5</v>
      </c>
      <c r="C446" s="34">
        <v>1</v>
      </c>
      <c r="D446" s="34">
        <v>0.48</v>
      </c>
      <c r="E446" s="45"/>
      <c r="F446" s="46"/>
    </row>
    <row r="447" spans="1:6" ht="19.5" thickBot="1" x14ac:dyDescent="0.3">
      <c r="A447" s="36" t="s">
        <v>93</v>
      </c>
      <c r="B447" s="48">
        <v>37</v>
      </c>
      <c r="C447" s="38"/>
      <c r="D447" s="38"/>
      <c r="E447" s="38"/>
      <c r="F447" s="39"/>
    </row>
    <row r="448" spans="1:6" ht="15.75" thickTop="1" x14ac:dyDescent="0.25"/>
    <row r="449" spans="1:6" ht="15.75" thickBot="1" x14ac:dyDescent="0.3">
      <c r="A449" s="172" t="s">
        <v>94</v>
      </c>
      <c r="B449" s="173"/>
      <c r="C449" s="173"/>
      <c r="D449" s="173"/>
      <c r="E449" s="173"/>
      <c r="F449" s="173"/>
    </row>
    <row r="450" spans="1:6" ht="38.25" thickTop="1" x14ac:dyDescent="0.25">
      <c r="A450" s="12" t="s">
        <v>95</v>
      </c>
      <c r="B450" s="49" t="s">
        <v>82</v>
      </c>
      <c r="C450" s="40" t="s">
        <v>83</v>
      </c>
      <c r="D450" s="41" t="s">
        <v>96</v>
      </c>
      <c r="E450" s="41" t="s">
        <v>97</v>
      </c>
      <c r="F450" s="42" t="s">
        <v>98</v>
      </c>
    </row>
    <row r="451" spans="1:6" ht="18.75" x14ac:dyDescent="0.25">
      <c r="A451" s="15" t="s">
        <v>99</v>
      </c>
      <c r="B451" s="50" t="s">
        <v>100</v>
      </c>
      <c r="C451" s="20">
        <v>0.12</v>
      </c>
      <c r="D451" s="43"/>
      <c r="E451" s="43"/>
      <c r="F451" s="44"/>
    </row>
    <row r="452" spans="1:6" ht="37.5" x14ac:dyDescent="0.25">
      <c r="A452" s="14"/>
      <c r="B452" s="13" t="s">
        <v>101</v>
      </c>
      <c r="C452" s="33">
        <v>0.12</v>
      </c>
      <c r="D452" s="45"/>
      <c r="E452" s="45"/>
      <c r="F452" s="46"/>
    </row>
    <row r="453" spans="1:6" ht="19.5" thickBot="1" x14ac:dyDescent="0.3">
      <c r="A453" s="36" t="s">
        <v>93</v>
      </c>
      <c r="B453" s="51"/>
      <c r="C453" s="48">
        <v>37</v>
      </c>
      <c r="D453" s="38"/>
      <c r="E453" s="38"/>
      <c r="F453" s="39"/>
    </row>
    <row r="454" spans="1:6" ht="15.75" thickTop="1" x14ac:dyDescent="0.25"/>
    <row r="455" spans="1:6" ht="15.75" thickBot="1" x14ac:dyDescent="0.3">
      <c r="A455" s="172" t="s">
        <v>132</v>
      </c>
      <c r="B455" s="173"/>
      <c r="C455" s="173"/>
      <c r="D455" s="173"/>
    </row>
    <row r="456" spans="1:6" ht="19.5" thickTop="1" x14ac:dyDescent="0.25">
      <c r="A456" s="12"/>
      <c r="B456" s="174" t="s">
        <v>75</v>
      </c>
      <c r="C456" s="181"/>
      <c r="D456" s="29"/>
    </row>
    <row r="457" spans="1:6" ht="75" x14ac:dyDescent="0.25">
      <c r="A457" s="30" t="s">
        <v>133</v>
      </c>
      <c r="B457" s="15" t="s">
        <v>77</v>
      </c>
      <c r="C457" s="16" t="s">
        <v>78</v>
      </c>
      <c r="D457" s="31" t="s">
        <v>23</v>
      </c>
    </row>
    <row r="458" spans="1:6" ht="18.75" x14ac:dyDescent="0.25">
      <c r="A458" s="15" t="s">
        <v>134</v>
      </c>
      <c r="B458" s="20">
        <v>19</v>
      </c>
      <c r="C458" s="22">
        <v>4</v>
      </c>
      <c r="D458" s="32">
        <v>23</v>
      </c>
    </row>
    <row r="459" spans="1:6" ht="18.75" x14ac:dyDescent="0.25">
      <c r="A459" s="14"/>
      <c r="B459" s="33">
        <v>20.260000000000002</v>
      </c>
      <c r="C459" s="34">
        <v>2.74</v>
      </c>
      <c r="D459" s="35">
        <v>0</v>
      </c>
    </row>
    <row r="460" spans="1:6" ht="18.75" x14ac:dyDescent="0.25">
      <c r="A460" s="15" t="s">
        <v>135</v>
      </c>
      <c r="B460" s="20">
        <v>18</v>
      </c>
      <c r="C460" s="22">
        <v>1</v>
      </c>
      <c r="D460" s="32">
        <v>19</v>
      </c>
    </row>
    <row r="461" spans="1:6" ht="18.75" x14ac:dyDescent="0.25">
      <c r="A461" s="14"/>
      <c r="B461" s="33">
        <v>16.739999999999998</v>
      </c>
      <c r="C461" s="34">
        <v>2.2599999999999998</v>
      </c>
      <c r="D461" s="35">
        <v>0</v>
      </c>
    </row>
    <row r="462" spans="1:6" ht="18.75" x14ac:dyDescent="0.25">
      <c r="A462" s="15" t="s">
        <v>23</v>
      </c>
      <c r="B462" s="20">
        <v>37</v>
      </c>
      <c r="C462" s="22">
        <v>5</v>
      </c>
      <c r="D462" s="32">
        <v>42</v>
      </c>
    </row>
    <row r="463" spans="1:6" ht="19.5" thickBot="1" x14ac:dyDescent="0.3">
      <c r="A463" s="36"/>
      <c r="B463" s="37"/>
      <c r="C463" s="38"/>
      <c r="D463" s="39"/>
    </row>
    <row r="464" spans="1:6" ht="15.75" thickTop="1" x14ac:dyDescent="0.25"/>
    <row r="465" spans="1:6" ht="15.75" thickBot="1" x14ac:dyDescent="0.3">
      <c r="A465" s="172" t="s">
        <v>81</v>
      </c>
      <c r="B465" s="173"/>
      <c r="C465" s="173"/>
      <c r="D465" s="173"/>
      <c r="E465" s="173"/>
      <c r="F465" s="173"/>
    </row>
    <row r="466" spans="1:6" ht="57" thickTop="1" x14ac:dyDescent="0.25">
      <c r="A466" s="12" t="s">
        <v>82</v>
      </c>
      <c r="B466" s="40" t="s">
        <v>83</v>
      </c>
      <c r="C466" s="41" t="s">
        <v>84</v>
      </c>
      <c r="D466" s="41" t="s">
        <v>85</v>
      </c>
      <c r="E466" s="41" t="s">
        <v>86</v>
      </c>
      <c r="F466" s="42" t="s">
        <v>87</v>
      </c>
    </row>
    <row r="467" spans="1:6" ht="18.75" x14ac:dyDescent="0.25">
      <c r="A467" s="15" t="s">
        <v>88</v>
      </c>
      <c r="B467" s="20">
        <v>1.46</v>
      </c>
      <c r="C467" s="22">
        <v>1</v>
      </c>
      <c r="D467" s="22">
        <v>0.22700000000000001</v>
      </c>
      <c r="E467" s="43"/>
      <c r="F467" s="44"/>
    </row>
    <row r="468" spans="1:6" ht="18.75" x14ac:dyDescent="0.25">
      <c r="A468" s="14" t="s">
        <v>89</v>
      </c>
      <c r="B468" s="33">
        <v>1.57</v>
      </c>
      <c r="C468" s="34">
        <v>1</v>
      </c>
      <c r="D468" s="34">
        <v>0.21</v>
      </c>
      <c r="E468" s="45"/>
      <c r="F468" s="46"/>
    </row>
    <row r="469" spans="1:6" ht="18.75" x14ac:dyDescent="0.25">
      <c r="A469" s="14" t="s">
        <v>90</v>
      </c>
      <c r="B469" s="47"/>
      <c r="C469" s="45"/>
      <c r="D469" s="45"/>
      <c r="E469" s="34">
        <v>0.35699999999999998</v>
      </c>
      <c r="F469" s="35">
        <v>0.23699999999999999</v>
      </c>
    </row>
    <row r="470" spans="1:6" ht="18.75" x14ac:dyDescent="0.25">
      <c r="A470" s="14" t="s">
        <v>91</v>
      </c>
      <c r="B470" s="33">
        <v>0.53</v>
      </c>
      <c r="C470" s="34">
        <v>1</v>
      </c>
      <c r="D470" s="34">
        <v>0.46600000000000003</v>
      </c>
      <c r="E470" s="45"/>
      <c r="F470" s="46"/>
    </row>
    <row r="471" spans="1:6" ht="18.75" x14ac:dyDescent="0.25">
      <c r="A471" s="14" t="s">
        <v>92</v>
      </c>
      <c r="B471" s="33">
        <v>1.42</v>
      </c>
      <c r="C471" s="34">
        <v>1</v>
      </c>
      <c r="D471" s="34">
        <v>0.23300000000000001</v>
      </c>
      <c r="E471" s="45"/>
      <c r="F471" s="46"/>
    </row>
    <row r="472" spans="1:6" ht="19.5" thickBot="1" x14ac:dyDescent="0.3">
      <c r="A472" s="36" t="s">
        <v>93</v>
      </c>
      <c r="B472" s="48">
        <v>42</v>
      </c>
      <c r="C472" s="38"/>
      <c r="D472" s="38"/>
      <c r="E472" s="38"/>
      <c r="F472" s="39"/>
    </row>
    <row r="473" spans="1:6" ht="15.75" thickTop="1" x14ac:dyDescent="0.25"/>
    <row r="474" spans="1:6" ht="15.75" thickBot="1" x14ac:dyDescent="0.3">
      <c r="A474" s="172" t="s">
        <v>94</v>
      </c>
      <c r="B474" s="173"/>
      <c r="C474" s="173"/>
      <c r="D474" s="173"/>
      <c r="E474" s="173"/>
      <c r="F474" s="173"/>
    </row>
    <row r="475" spans="1:6" ht="38.25" thickTop="1" x14ac:dyDescent="0.25">
      <c r="A475" s="12" t="s">
        <v>95</v>
      </c>
      <c r="B475" s="49" t="s">
        <v>82</v>
      </c>
      <c r="C475" s="40" t="s">
        <v>83</v>
      </c>
      <c r="D475" s="41" t="s">
        <v>96</v>
      </c>
      <c r="E475" s="41" t="s">
        <v>97</v>
      </c>
      <c r="F475" s="42" t="s">
        <v>98</v>
      </c>
    </row>
    <row r="476" spans="1:6" ht="18.75" x14ac:dyDescent="0.25">
      <c r="A476" s="15" t="s">
        <v>99</v>
      </c>
      <c r="B476" s="50" t="s">
        <v>100</v>
      </c>
      <c r="C476" s="20">
        <v>0.19</v>
      </c>
      <c r="D476" s="43"/>
      <c r="E476" s="43"/>
      <c r="F476" s="44"/>
    </row>
    <row r="477" spans="1:6" ht="37.5" x14ac:dyDescent="0.25">
      <c r="A477" s="14"/>
      <c r="B477" s="13" t="s">
        <v>101</v>
      </c>
      <c r="C477" s="33">
        <v>0.19</v>
      </c>
      <c r="D477" s="45"/>
      <c r="E477" s="45"/>
      <c r="F477" s="46"/>
    </row>
    <row r="478" spans="1:6" ht="19.5" thickBot="1" x14ac:dyDescent="0.3">
      <c r="A478" s="36" t="s">
        <v>93</v>
      </c>
      <c r="B478" s="51"/>
      <c r="C478" s="48">
        <v>42</v>
      </c>
      <c r="D478" s="38"/>
      <c r="E478" s="38"/>
      <c r="F478" s="39"/>
    </row>
    <row r="479" spans="1:6" ht="15.75" thickTop="1" x14ac:dyDescent="0.25"/>
    <row r="480" spans="1:6" ht="15.75" thickBot="1" x14ac:dyDescent="0.3">
      <c r="A480" s="172" t="s">
        <v>136</v>
      </c>
      <c r="B480" s="173"/>
      <c r="C480" s="173"/>
      <c r="D480" s="173"/>
    </row>
    <row r="481" spans="1:6" ht="19.5" thickTop="1" x14ac:dyDescent="0.25">
      <c r="A481" s="12"/>
      <c r="B481" s="174" t="s">
        <v>103</v>
      </c>
      <c r="C481" s="181"/>
      <c r="D481" s="29"/>
    </row>
    <row r="482" spans="1:6" ht="75" x14ac:dyDescent="0.25">
      <c r="A482" s="30" t="s">
        <v>133</v>
      </c>
      <c r="B482" s="15" t="s">
        <v>77</v>
      </c>
      <c r="C482" s="16" t="s">
        <v>78</v>
      </c>
      <c r="D482" s="31" t="s">
        <v>23</v>
      </c>
    </row>
    <row r="483" spans="1:6" ht="18.75" x14ac:dyDescent="0.25">
      <c r="A483" s="15" t="s">
        <v>134</v>
      </c>
      <c r="B483" s="20">
        <v>22</v>
      </c>
      <c r="C483" s="22">
        <v>1</v>
      </c>
      <c r="D483" s="32">
        <v>23</v>
      </c>
    </row>
    <row r="484" spans="1:6" ht="18.75" x14ac:dyDescent="0.25">
      <c r="A484" s="14"/>
      <c r="B484" s="33">
        <v>22.45</v>
      </c>
      <c r="C484" s="34">
        <v>0.55000000000000004</v>
      </c>
      <c r="D484" s="35">
        <v>0</v>
      </c>
    </row>
    <row r="485" spans="1:6" ht="18.75" x14ac:dyDescent="0.25">
      <c r="A485" s="15" t="s">
        <v>135</v>
      </c>
      <c r="B485" s="20">
        <v>19</v>
      </c>
      <c r="C485" s="22">
        <v>0</v>
      </c>
      <c r="D485" s="32">
        <v>19</v>
      </c>
    </row>
    <row r="486" spans="1:6" ht="18.75" x14ac:dyDescent="0.25">
      <c r="A486" s="14"/>
      <c r="B486" s="33">
        <v>18.55</v>
      </c>
      <c r="C486" s="34">
        <v>0.45</v>
      </c>
      <c r="D486" s="35">
        <v>0</v>
      </c>
    </row>
    <row r="487" spans="1:6" ht="18.75" x14ac:dyDescent="0.25">
      <c r="A487" s="15" t="s">
        <v>23</v>
      </c>
      <c r="B487" s="20">
        <v>41</v>
      </c>
      <c r="C487" s="22">
        <v>1</v>
      </c>
      <c r="D487" s="32">
        <v>42</v>
      </c>
    </row>
    <row r="488" spans="1:6" ht="19.5" thickBot="1" x14ac:dyDescent="0.3">
      <c r="A488" s="36"/>
      <c r="B488" s="37"/>
      <c r="C488" s="38"/>
      <c r="D488" s="39"/>
    </row>
    <row r="489" spans="1:6" ht="15.75" thickTop="1" x14ac:dyDescent="0.25"/>
    <row r="490" spans="1:6" ht="15.75" thickBot="1" x14ac:dyDescent="0.3">
      <c r="A490" s="172" t="s">
        <v>81</v>
      </c>
      <c r="B490" s="173"/>
      <c r="C490" s="173"/>
      <c r="D490" s="173"/>
      <c r="E490" s="173"/>
      <c r="F490" s="173"/>
    </row>
    <row r="491" spans="1:6" ht="57" thickTop="1" x14ac:dyDescent="0.25">
      <c r="A491" s="12" t="s">
        <v>82</v>
      </c>
      <c r="B491" s="40" t="s">
        <v>83</v>
      </c>
      <c r="C491" s="41" t="s">
        <v>84</v>
      </c>
      <c r="D491" s="41" t="s">
        <v>85</v>
      </c>
      <c r="E491" s="41" t="s">
        <v>86</v>
      </c>
      <c r="F491" s="42" t="s">
        <v>87</v>
      </c>
    </row>
    <row r="492" spans="1:6" ht="18.75" x14ac:dyDescent="0.25">
      <c r="A492" s="15" t="s">
        <v>88</v>
      </c>
      <c r="B492" s="20">
        <v>0.85</v>
      </c>
      <c r="C492" s="22">
        <v>1</v>
      </c>
      <c r="D492" s="22">
        <v>0.35799999999999998</v>
      </c>
      <c r="E492" s="43"/>
      <c r="F492" s="44"/>
    </row>
    <row r="493" spans="1:6" ht="18.75" x14ac:dyDescent="0.25">
      <c r="A493" s="14" t="s">
        <v>89</v>
      </c>
      <c r="B493" s="33">
        <v>1.22</v>
      </c>
      <c r="C493" s="34">
        <v>1</v>
      </c>
      <c r="D493" s="34">
        <v>0.26800000000000002</v>
      </c>
      <c r="E493" s="45"/>
      <c r="F493" s="46"/>
    </row>
    <row r="494" spans="1:6" ht="18.75" x14ac:dyDescent="0.25">
      <c r="A494" s="14" t="s">
        <v>90</v>
      </c>
      <c r="B494" s="47"/>
      <c r="C494" s="45"/>
      <c r="D494" s="45"/>
      <c r="E494" s="34">
        <v>1.2150000000000001</v>
      </c>
      <c r="F494" s="35">
        <v>0.54800000000000004</v>
      </c>
    </row>
    <row r="495" spans="1:6" ht="18.75" x14ac:dyDescent="0.25">
      <c r="A495" s="14" t="s">
        <v>91</v>
      </c>
      <c r="B495" s="33">
        <v>0</v>
      </c>
      <c r="C495" s="34">
        <v>1</v>
      </c>
      <c r="D495" s="34">
        <v>1</v>
      </c>
      <c r="E495" s="45"/>
      <c r="F495" s="46"/>
    </row>
    <row r="496" spans="1:6" ht="18.75" x14ac:dyDescent="0.25">
      <c r="A496" s="14" t="s">
        <v>92</v>
      </c>
      <c r="B496" s="33">
        <v>0.83</v>
      </c>
      <c r="C496" s="34">
        <v>1</v>
      </c>
      <c r="D496" s="34">
        <v>0.36299999999999999</v>
      </c>
      <c r="E496" s="45"/>
      <c r="F496" s="46"/>
    </row>
    <row r="497" spans="1:6" ht="19.5" thickBot="1" x14ac:dyDescent="0.3">
      <c r="A497" s="36" t="s">
        <v>93</v>
      </c>
      <c r="B497" s="48">
        <v>42</v>
      </c>
      <c r="C497" s="38"/>
      <c r="D497" s="38"/>
      <c r="E497" s="38"/>
      <c r="F497" s="39"/>
    </row>
    <row r="498" spans="1:6" ht="15.75" thickTop="1" x14ac:dyDescent="0.25"/>
    <row r="499" spans="1:6" ht="15.75" thickBot="1" x14ac:dyDescent="0.3">
      <c r="A499" s="172" t="s">
        <v>94</v>
      </c>
      <c r="B499" s="173"/>
      <c r="C499" s="173"/>
      <c r="D499" s="173"/>
      <c r="E499" s="173"/>
      <c r="F499" s="173"/>
    </row>
    <row r="500" spans="1:6" ht="38.25" thickTop="1" x14ac:dyDescent="0.25">
      <c r="A500" s="12" t="s">
        <v>95</v>
      </c>
      <c r="B500" s="49" t="s">
        <v>82</v>
      </c>
      <c r="C500" s="40" t="s">
        <v>83</v>
      </c>
      <c r="D500" s="41" t="s">
        <v>96</v>
      </c>
      <c r="E500" s="41" t="s">
        <v>97</v>
      </c>
      <c r="F500" s="42" t="s">
        <v>98</v>
      </c>
    </row>
    <row r="501" spans="1:6" ht="18.75" x14ac:dyDescent="0.25">
      <c r="A501" s="15" t="s">
        <v>99</v>
      </c>
      <c r="B501" s="50" t="s">
        <v>100</v>
      </c>
      <c r="C501" s="20">
        <v>0.14000000000000001</v>
      </c>
      <c r="D501" s="43"/>
      <c r="E501" s="43"/>
      <c r="F501" s="44"/>
    </row>
    <row r="502" spans="1:6" ht="37.5" x14ac:dyDescent="0.25">
      <c r="A502" s="14"/>
      <c r="B502" s="13" t="s">
        <v>101</v>
      </c>
      <c r="C502" s="33">
        <v>0.14000000000000001</v>
      </c>
      <c r="D502" s="45"/>
      <c r="E502" s="45"/>
      <c r="F502" s="46"/>
    </row>
    <row r="503" spans="1:6" ht="19.5" thickBot="1" x14ac:dyDescent="0.3">
      <c r="A503" s="36" t="s">
        <v>93</v>
      </c>
      <c r="B503" s="51"/>
      <c r="C503" s="48">
        <v>42</v>
      </c>
      <c r="D503" s="38"/>
      <c r="E503" s="38"/>
      <c r="F503" s="39"/>
    </row>
    <row r="504" spans="1:6" ht="15.75" thickTop="1" x14ac:dyDescent="0.25"/>
    <row r="505" spans="1:6" ht="15.75" thickBot="1" x14ac:dyDescent="0.3">
      <c r="A505" s="172" t="s">
        <v>137</v>
      </c>
      <c r="B505" s="173"/>
      <c r="C505" s="173"/>
      <c r="D505" s="173"/>
    </row>
    <row r="506" spans="1:6" ht="19.5" thickTop="1" x14ac:dyDescent="0.25">
      <c r="A506" s="12"/>
      <c r="B506" s="174" t="s">
        <v>105</v>
      </c>
      <c r="C506" s="181"/>
      <c r="D506" s="29"/>
    </row>
    <row r="507" spans="1:6" ht="75" x14ac:dyDescent="0.25">
      <c r="A507" s="30" t="s">
        <v>133</v>
      </c>
      <c r="B507" s="15" t="s">
        <v>77</v>
      </c>
      <c r="C507" s="16" t="s">
        <v>78</v>
      </c>
      <c r="D507" s="31" t="s">
        <v>23</v>
      </c>
    </row>
    <row r="508" spans="1:6" ht="18.75" x14ac:dyDescent="0.25">
      <c r="A508" s="15" t="s">
        <v>134</v>
      </c>
      <c r="B508" s="20">
        <v>19</v>
      </c>
      <c r="C508" s="22">
        <v>4</v>
      </c>
      <c r="D508" s="32">
        <v>23</v>
      </c>
    </row>
    <row r="509" spans="1:6" ht="18.75" x14ac:dyDescent="0.25">
      <c r="A509" s="14"/>
      <c r="B509" s="33">
        <v>20.81</v>
      </c>
      <c r="C509" s="34">
        <v>2.19</v>
      </c>
      <c r="D509" s="35">
        <v>0</v>
      </c>
    </row>
    <row r="510" spans="1:6" ht="18.75" x14ac:dyDescent="0.25">
      <c r="A510" s="15" t="s">
        <v>135</v>
      </c>
      <c r="B510" s="20">
        <v>19</v>
      </c>
      <c r="C510" s="22">
        <v>0</v>
      </c>
      <c r="D510" s="32">
        <v>19</v>
      </c>
    </row>
    <row r="511" spans="1:6" ht="18.75" x14ac:dyDescent="0.25">
      <c r="A511" s="14"/>
      <c r="B511" s="33">
        <v>17.190000000000001</v>
      </c>
      <c r="C511" s="34">
        <v>1.81</v>
      </c>
      <c r="D511" s="35">
        <v>0</v>
      </c>
    </row>
    <row r="512" spans="1:6" ht="18.75" x14ac:dyDescent="0.25">
      <c r="A512" s="15" t="s">
        <v>23</v>
      </c>
      <c r="B512" s="20">
        <v>38</v>
      </c>
      <c r="C512" s="22">
        <v>4</v>
      </c>
      <c r="D512" s="32">
        <v>42</v>
      </c>
    </row>
    <row r="513" spans="1:6" ht="19.5" thickBot="1" x14ac:dyDescent="0.3">
      <c r="A513" s="36"/>
      <c r="B513" s="37"/>
      <c r="C513" s="38"/>
      <c r="D513" s="39"/>
    </row>
    <row r="514" spans="1:6" ht="15.75" thickTop="1" x14ac:dyDescent="0.25"/>
    <row r="515" spans="1:6" ht="15.75" thickBot="1" x14ac:dyDescent="0.3">
      <c r="A515" s="172" t="s">
        <v>81</v>
      </c>
      <c r="B515" s="173"/>
      <c r="C515" s="173"/>
      <c r="D515" s="173"/>
      <c r="E515" s="173"/>
      <c r="F515" s="173"/>
    </row>
    <row r="516" spans="1:6" ht="57" thickTop="1" x14ac:dyDescent="0.25">
      <c r="A516" s="12" t="s">
        <v>82</v>
      </c>
      <c r="B516" s="40" t="s">
        <v>83</v>
      </c>
      <c r="C516" s="41" t="s">
        <v>84</v>
      </c>
      <c r="D516" s="41" t="s">
        <v>85</v>
      </c>
      <c r="E516" s="41" t="s">
        <v>86</v>
      </c>
      <c r="F516" s="42" t="s">
        <v>87</v>
      </c>
    </row>
    <row r="517" spans="1:6" ht="18.75" x14ac:dyDescent="0.25">
      <c r="A517" s="15" t="s">
        <v>88</v>
      </c>
      <c r="B517" s="20">
        <v>3.65</v>
      </c>
      <c r="C517" s="22">
        <v>1</v>
      </c>
      <c r="D517" s="22">
        <v>5.6000000000000001E-2</v>
      </c>
      <c r="E517" s="43"/>
      <c r="F517" s="44"/>
    </row>
    <row r="518" spans="1:6" ht="18.75" x14ac:dyDescent="0.25">
      <c r="A518" s="14" t="s">
        <v>89</v>
      </c>
      <c r="B518" s="33">
        <v>5.16</v>
      </c>
      <c r="C518" s="34">
        <v>1</v>
      </c>
      <c r="D518" s="34">
        <v>2.3E-2</v>
      </c>
      <c r="E518" s="45"/>
      <c r="F518" s="46"/>
    </row>
    <row r="519" spans="1:6" ht="18.75" x14ac:dyDescent="0.25">
      <c r="A519" s="14" t="s">
        <v>90</v>
      </c>
      <c r="B519" s="47"/>
      <c r="C519" s="45"/>
      <c r="D519" s="45"/>
      <c r="E519" s="34">
        <v>0.11899999999999999</v>
      </c>
      <c r="F519" s="35">
        <v>7.9000000000000001E-2</v>
      </c>
    </row>
    <row r="520" spans="1:6" ht="18.75" x14ac:dyDescent="0.25">
      <c r="A520" s="14" t="s">
        <v>91</v>
      </c>
      <c r="B520" s="33">
        <v>1.91</v>
      </c>
      <c r="C520" s="34">
        <v>1</v>
      </c>
      <c r="D520" s="34">
        <v>0.16700000000000001</v>
      </c>
      <c r="E520" s="45"/>
      <c r="F520" s="46"/>
    </row>
    <row r="521" spans="1:6" ht="18.75" x14ac:dyDescent="0.25">
      <c r="A521" s="14" t="s">
        <v>92</v>
      </c>
      <c r="B521" s="33">
        <v>3.57</v>
      </c>
      <c r="C521" s="34">
        <v>1</v>
      </c>
      <c r="D521" s="34">
        <v>5.8999999999999997E-2</v>
      </c>
      <c r="E521" s="45"/>
      <c r="F521" s="46"/>
    </row>
    <row r="522" spans="1:6" ht="19.5" thickBot="1" x14ac:dyDescent="0.3">
      <c r="A522" s="36" t="s">
        <v>93</v>
      </c>
      <c r="B522" s="48">
        <v>42</v>
      </c>
      <c r="C522" s="38"/>
      <c r="D522" s="38"/>
      <c r="E522" s="38"/>
      <c r="F522" s="39"/>
    </row>
    <row r="523" spans="1:6" ht="15.75" thickTop="1" x14ac:dyDescent="0.25"/>
    <row r="524" spans="1:6" ht="15.75" thickBot="1" x14ac:dyDescent="0.3">
      <c r="A524" s="172" t="s">
        <v>94</v>
      </c>
      <c r="B524" s="173"/>
      <c r="C524" s="173"/>
      <c r="D524" s="173"/>
      <c r="E524" s="173"/>
      <c r="F524" s="173"/>
    </row>
    <row r="525" spans="1:6" ht="38.25" thickTop="1" x14ac:dyDescent="0.25">
      <c r="A525" s="12" t="s">
        <v>95</v>
      </c>
      <c r="B525" s="49" t="s">
        <v>82</v>
      </c>
      <c r="C525" s="40" t="s">
        <v>83</v>
      </c>
      <c r="D525" s="41" t="s">
        <v>96</v>
      </c>
      <c r="E525" s="41" t="s">
        <v>97</v>
      </c>
      <c r="F525" s="42" t="s">
        <v>98</v>
      </c>
    </row>
    <row r="526" spans="1:6" ht="18.75" x14ac:dyDescent="0.25">
      <c r="A526" s="15" t="s">
        <v>99</v>
      </c>
      <c r="B526" s="50" t="s">
        <v>100</v>
      </c>
      <c r="C526" s="20">
        <v>0.28999999999999998</v>
      </c>
      <c r="D526" s="43"/>
      <c r="E526" s="43"/>
      <c r="F526" s="44"/>
    </row>
    <row r="527" spans="1:6" ht="37.5" x14ac:dyDescent="0.25">
      <c r="A527" s="14"/>
      <c r="B527" s="13" t="s">
        <v>101</v>
      </c>
      <c r="C527" s="33">
        <v>0.28999999999999998</v>
      </c>
      <c r="D527" s="45"/>
      <c r="E527" s="45"/>
      <c r="F527" s="46"/>
    </row>
    <row r="528" spans="1:6" ht="19.5" thickBot="1" x14ac:dyDescent="0.3">
      <c r="A528" s="36" t="s">
        <v>93</v>
      </c>
      <c r="B528" s="51"/>
      <c r="C528" s="48">
        <v>42</v>
      </c>
      <c r="D528" s="38"/>
      <c r="E528" s="38"/>
      <c r="F528" s="39"/>
    </row>
    <row r="529" spans="1:6" ht="15.75" thickTop="1" x14ac:dyDescent="0.25"/>
    <row r="530" spans="1:6" ht="15.75" thickBot="1" x14ac:dyDescent="0.3">
      <c r="A530" s="172" t="s">
        <v>138</v>
      </c>
      <c r="B530" s="173"/>
      <c r="C530" s="173"/>
      <c r="D530" s="173"/>
    </row>
    <row r="531" spans="1:6" ht="19.5" thickTop="1" x14ac:dyDescent="0.25">
      <c r="A531" s="12"/>
      <c r="B531" s="174" t="s">
        <v>107</v>
      </c>
      <c r="C531" s="181"/>
      <c r="D531" s="29"/>
    </row>
    <row r="532" spans="1:6" ht="75" x14ac:dyDescent="0.25">
      <c r="A532" s="30" t="s">
        <v>133</v>
      </c>
      <c r="B532" s="15" t="s">
        <v>77</v>
      </c>
      <c r="C532" s="16" t="s">
        <v>78</v>
      </c>
      <c r="D532" s="31" t="s">
        <v>23</v>
      </c>
    </row>
    <row r="533" spans="1:6" ht="18.75" x14ac:dyDescent="0.25">
      <c r="A533" s="15" t="s">
        <v>134</v>
      </c>
      <c r="B533" s="20">
        <v>20</v>
      </c>
      <c r="C533" s="22">
        <v>3</v>
      </c>
      <c r="D533" s="32">
        <v>23</v>
      </c>
    </row>
    <row r="534" spans="1:6" ht="18.75" x14ac:dyDescent="0.25">
      <c r="A534" s="14"/>
      <c r="B534" s="33">
        <v>20.260000000000002</v>
      </c>
      <c r="C534" s="34">
        <v>2.74</v>
      </c>
      <c r="D534" s="35">
        <v>0</v>
      </c>
    </row>
    <row r="535" spans="1:6" ht="18.75" x14ac:dyDescent="0.25">
      <c r="A535" s="15" t="s">
        <v>135</v>
      </c>
      <c r="B535" s="20">
        <v>17</v>
      </c>
      <c r="C535" s="22">
        <v>2</v>
      </c>
      <c r="D535" s="32">
        <v>19</v>
      </c>
    </row>
    <row r="536" spans="1:6" ht="18.75" x14ac:dyDescent="0.25">
      <c r="A536" s="14"/>
      <c r="B536" s="33">
        <v>16.739999999999998</v>
      </c>
      <c r="C536" s="34">
        <v>2.2599999999999998</v>
      </c>
      <c r="D536" s="35">
        <v>0</v>
      </c>
    </row>
    <row r="537" spans="1:6" ht="18.75" x14ac:dyDescent="0.25">
      <c r="A537" s="15" t="s">
        <v>23</v>
      </c>
      <c r="B537" s="20">
        <v>37</v>
      </c>
      <c r="C537" s="22">
        <v>5</v>
      </c>
      <c r="D537" s="32">
        <v>42</v>
      </c>
    </row>
    <row r="538" spans="1:6" ht="19.5" thickBot="1" x14ac:dyDescent="0.3">
      <c r="A538" s="36"/>
      <c r="B538" s="37"/>
      <c r="C538" s="38"/>
      <c r="D538" s="39"/>
    </row>
    <row r="539" spans="1:6" ht="15.75" thickTop="1" x14ac:dyDescent="0.25"/>
    <row r="540" spans="1:6" ht="15.75" thickBot="1" x14ac:dyDescent="0.3">
      <c r="A540" s="172" t="s">
        <v>81</v>
      </c>
      <c r="B540" s="173"/>
      <c r="C540" s="173"/>
      <c r="D540" s="173"/>
      <c r="E540" s="173"/>
      <c r="F540" s="173"/>
    </row>
    <row r="541" spans="1:6" ht="57" thickTop="1" x14ac:dyDescent="0.25">
      <c r="A541" s="12" t="s">
        <v>82</v>
      </c>
      <c r="B541" s="40" t="s">
        <v>83</v>
      </c>
      <c r="C541" s="41" t="s">
        <v>84</v>
      </c>
      <c r="D541" s="41" t="s">
        <v>85</v>
      </c>
      <c r="E541" s="41" t="s">
        <v>86</v>
      </c>
      <c r="F541" s="42" t="s">
        <v>87</v>
      </c>
    </row>
    <row r="542" spans="1:6" ht="18.75" x14ac:dyDescent="0.25">
      <c r="A542" s="15" t="s">
        <v>88</v>
      </c>
      <c r="B542" s="20">
        <v>0.06</v>
      </c>
      <c r="C542" s="22">
        <v>1</v>
      </c>
      <c r="D542" s="22">
        <v>0.80200000000000005</v>
      </c>
      <c r="E542" s="43"/>
      <c r="F542" s="44"/>
    </row>
    <row r="543" spans="1:6" ht="18.75" x14ac:dyDescent="0.25">
      <c r="A543" s="14" t="s">
        <v>89</v>
      </c>
      <c r="B543" s="33">
        <v>0.06</v>
      </c>
      <c r="C543" s="34">
        <v>1</v>
      </c>
      <c r="D543" s="34">
        <v>0.80100000000000005</v>
      </c>
      <c r="E543" s="45"/>
      <c r="F543" s="46"/>
    </row>
    <row r="544" spans="1:6" ht="18.75" x14ac:dyDescent="0.25">
      <c r="A544" s="14" t="s">
        <v>90</v>
      </c>
      <c r="B544" s="47"/>
      <c r="C544" s="45"/>
      <c r="D544" s="45"/>
      <c r="E544" s="34">
        <v>1.0009999999999999</v>
      </c>
      <c r="F544" s="35">
        <v>0.59299999999999997</v>
      </c>
    </row>
    <row r="545" spans="1:6" ht="18.75" x14ac:dyDescent="0.25">
      <c r="A545" s="14" t="s">
        <v>91</v>
      </c>
      <c r="B545" s="33">
        <v>0</v>
      </c>
      <c r="C545" s="34">
        <v>1</v>
      </c>
      <c r="D545" s="34">
        <v>1</v>
      </c>
      <c r="E545" s="45"/>
      <c r="F545" s="46"/>
    </row>
    <row r="546" spans="1:6" ht="18.75" x14ac:dyDescent="0.25">
      <c r="A546" s="14" t="s">
        <v>92</v>
      </c>
      <c r="B546" s="33">
        <v>0.06</v>
      </c>
      <c r="C546" s="34">
        <v>1</v>
      </c>
      <c r="D546" s="34">
        <v>0.80400000000000005</v>
      </c>
      <c r="E546" s="45"/>
      <c r="F546" s="46"/>
    </row>
    <row r="547" spans="1:6" ht="19.5" thickBot="1" x14ac:dyDescent="0.3">
      <c r="A547" s="36" t="s">
        <v>93</v>
      </c>
      <c r="B547" s="48">
        <v>42</v>
      </c>
      <c r="C547" s="38"/>
      <c r="D547" s="38"/>
      <c r="E547" s="38"/>
      <c r="F547" s="39"/>
    </row>
    <row r="548" spans="1:6" ht="15.75" thickTop="1" x14ac:dyDescent="0.25"/>
    <row r="549" spans="1:6" ht="15.75" thickBot="1" x14ac:dyDescent="0.3">
      <c r="A549" s="172" t="s">
        <v>94</v>
      </c>
      <c r="B549" s="173"/>
      <c r="C549" s="173"/>
      <c r="D549" s="173"/>
      <c r="E549" s="173"/>
      <c r="F549" s="173"/>
    </row>
    <row r="550" spans="1:6" ht="38.25" thickTop="1" x14ac:dyDescent="0.25">
      <c r="A550" s="12" t="s">
        <v>95</v>
      </c>
      <c r="B550" s="49" t="s">
        <v>82</v>
      </c>
      <c r="C550" s="40" t="s">
        <v>83</v>
      </c>
      <c r="D550" s="41" t="s">
        <v>96</v>
      </c>
      <c r="E550" s="41" t="s">
        <v>97</v>
      </c>
      <c r="F550" s="42" t="s">
        <v>98</v>
      </c>
    </row>
    <row r="551" spans="1:6" ht="18.75" x14ac:dyDescent="0.25">
      <c r="A551" s="15" t="s">
        <v>99</v>
      </c>
      <c r="B551" s="50" t="s">
        <v>100</v>
      </c>
      <c r="C551" s="20">
        <v>0.04</v>
      </c>
      <c r="D551" s="43"/>
      <c r="E551" s="43"/>
      <c r="F551" s="44"/>
    </row>
    <row r="552" spans="1:6" ht="37.5" x14ac:dyDescent="0.25">
      <c r="A552" s="14"/>
      <c r="B552" s="13" t="s">
        <v>101</v>
      </c>
      <c r="C552" s="33">
        <v>0.04</v>
      </c>
      <c r="D552" s="45"/>
      <c r="E552" s="45"/>
      <c r="F552" s="46"/>
    </row>
    <row r="553" spans="1:6" ht="19.5" thickBot="1" x14ac:dyDescent="0.3">
      <c r="A553" s="36" t="s">
        <v>93</v>
      </c>
      <c r="B553" s="51"/>
      <c r="C553" s="48">
        <v>42</v>
      </c>
      <c r="D553" s="38"/>
      <c r="E553" s="38"/>
      <c r="F553" s="39"/>
    </row>
    <row r="554" spans="1:6" s="2" customFormat="1" ht="15.75" thickTop="1" x14ac:dyDescent="0.25"/>
    <row r="555" spans="1:6" s="2" customFormat="1" ht="15.75" thickBot="1" x14ac:dyDescent="0.3">
      <c r="A555" s="172" t="s">
        <v>139</v>
      </c>
      <c r="B555" s="172"/>
      <c r="C555" s="172"/>
      <c r="D555" s="172"/>
    </row>
    <row r="556" spans="1:6" s="2" customFormat="1" ht="19.5" customHeight="1" thickTop="1" x14ac:dyDescent="0.25">
      <c r="A556" s="12"/>
      <c r="B556" s="174" t="s">
        <v>109</v>
      </c>
      <c r="C556" s="181"/>
      <c r="D556" s="29"/>
    </row>
    <row r="557" spans="1:6" s="2" customFormat="1" ht="75" customHeight="1" x14ac:dyDescent="0.25">
      <c r="A557" s="30" t="s">
        <v>133</v>
      </c>
      <c r="B557" s="15" t="s">
        <v>77</v>
      </c>
      <c r="C557" s="16" t="s">
        <v>78</v>
      </c>
      <c r="D557" s="31" t="s">
        <v>23</v>
      </c>
    </row>
    <row r="558" spans="1:6" s="2" customFormat="1" ht="18.75" x14ac:dyDescent="0.25">
      <c r="A558" s="15" t="s">
        <v>134</v>
      </c>
      <c r="B558" s="20">
        <v>11</v>
      </c>
      <c r="C558" s="22">
        <v>12</v>
      </c>
      <c r="D558" s="32">
        <v>23</v>
      </c>
    </row>
    <row r="559" spans="1:6" s="2" customFormat="1" ht="18.75" x14ac:dyDescent="0.25">
      <c r="A559" s="14"/>
      <c r="B559" s="33">
        <v>14.24</v>
      </c>
      <c r="C559" s="34">
        <v>8.76</v>
      </c>
      <c r="D559" s="35">
        <v>0</v>
      </c>
    </row>
    <row r="560" spans="1:6" s="2" customFormat="1" ht="18.75" x14ac:dyDescent="0.25">
      <c r="A560" s="15" t="s">
        <v>135</v>
      </c>
      <c r="B560" s="20">
        <v>15</v>
      </c>
      <c r="C560" s="22">
        <v>4</v>
      </c>
      <c r="D560" s="32">
        <v>19</v>
      </c>
    </row>
    <row r="561" spans="1:6" s="2" customFormat="1" ht="18.75" x14ac:dyDescent="0.25">
      <c r="A561" s="14"/>
      <c r="B561" s="33">
        <v>11.76</v>
      </c>
      <c r="C561" s="34">
        <v>7.24</v>
      </c>
      <c r="D561" s="35">
        <v>0</v>
      </c>
    </row>
    <row r="562" spans="1:6" s="2" customFormat="1" ht="18.75" x14ac:dyDescent="0.25">
      <c r="A562" s="15" t="s">
        <v>23</v>
      </c>
      <c r="B562" s="20">
        <v>26</v>
      </c>
      <c r="C562" s="22">
        <v>16</v>
      </c>
      <c r="D562" s="32">
        <v>42</v>
      </c>
    </row>
    <row r="563" spans="1:6" s="2" customFormat="1" ht="19.5" thickBot="1" x14ac:dyDescent="0.3">
      <c r="A563" s="36"/>
      <c r="B563" s="37"/>
      <c r="C563" s="38"/>
      <c r="D563" s="39"/>
    </row>
    <row r="564" spans="1:6" s="2" customFormat="1" ht="15.75" thickTop="1" x14ac:dyDescent="0.25"/>
    <row r="565" spans="1:6" s="2" customFormat="1" ht="15.75" thickBot="1" x14ac:dyDescent="0.3">
      <c r="A565" s="172" t="s">
        <v>81</v>
      </c>
      <c r="B565" s="172"/>
      <c r="C565" s="172"/>
      <c r="D565" s="172"/>
      <c r="E565" s="172"/>
      <c r="F565" s="172"/>
    </row>
    <row r="566" spans="1:6" s="2" customFormat="1" ht="57" thickTop="1" x14ac:dyDescent="0.25">
      <c r="A566" s="12" t="s">
        <v>82</v>
      </c>
      <c r="B566" s="40" t="s">
        <v>83</v>
      </c>
      <c r="C566" s="41" t="s">
        <v>84</v>
      </c>
      <c r="D566" s="41" t="s">
        <v>85</v>
      </c>
      <c r="E566" s="41" t="s">
        <v>86</v>
      </c>
      <c r="F566" s="42" t="s">
        <v>87</v>
      </c>
    </row>
    <row r="567" spans="1:6" s="2" customFormat="1" ht="18.75" x14ac:dyDescent="0.25">
      <c r="A567" s="52" t="s">
        <v>88</v>
      </c>
      <c r="B567" s="53">
        <v>4.2699999999999996</v>
      </c>
      <c r="C567" s="54">
        <v>1</v>
      </c>
      <c r="D567" s="54">
        <v>3.9E-2</v>
      </c>
      <c r="E567" s="55"/>
      <c r="F567" s="56"/>
    </row>
    <row r="568" spans="1:6" s="2" customFormat="1" ht="18.75" x14ac:dyDescent="0.25">
      <c r="A568" s="14" t="s">
        <v>89</v>
      </c>
      <c r="B568" s="33">
        <v>4.42</v>
      </c>
      <c r="C568" s="34">
        <v>1</v>
      </c>
      <c r="D568" s="34">
        <v>3.5000000000000003E-2</v>
      </c>
      <c r="E568" s="45"/>
      <c r="F568" s="46"/>
    </row>
    <row r="569" spans="1:6" s="2" customFormat="1" ht="18.75" x14ac:dyDescent="0.25">
      <c r="A569" s="14" t="s">
        <v>90</v>
      </c>
      <c r="B569" s="47"/>
      <c r="C569" s="45"/>
      <c r="D569" s="45"/>
      <c r="E569" s="34">
        <v>5.7000000000000002E-2</v>
      </c>
      <c r="F569" s="35">
        <v>3.9E-2</v>
      </c>
    </row>
    <row r="570" spans="1:6" s="2" customFormat="1" ht="18.75" x14ac:dyDescent="0.25">
      <c r="A570" s="14" t="s">
        <v>91</v>
      </c>
      <c r="B570" s="33">
        <v>3.06</v>
      </c>
      <c r="C570" s="34">
        <v>1</v>
      </c>
      <c r="D570" s="34">
        <v>0.08</v>
      </c>
      <c r="E570" s="45"/>
      <c r="F570" s="46"/>
    </row>
    <row r="571" spans="1:6" s="2" customFormat="1" ht="18.75" x14ac:dyDescent="0.25">
      <c r="A571" s="14" t="s">
        <v>92</v>
      </c>
      <c r="B571" s="33">
        <v>4.17</v>
      </c>
      <c r="C571" s="34">
        <v>1</v>
      </c>
      <c r="D571" s="34">
        <v>4.1000000000000002E-2</v>
      </c>
      <c r="E571" s="45"/>
      <c r="F571" s="46"/>
    </row>
    <row r="572" spans="1:6" s="2" customFormat="1" ht="19.5" thickBot="1" x14ac:dyDescent="0.3">
      <c r="A572" s="36" t="s">
        <v>93</v>
      </c>
      <c r="B572" s="48">
        <v>42</v>
      </c>
      <c r="C572" s="38"/>
      <c r="D572" s="38"/>
      <c r="E572" s="38"/>
      <c r="F572" s="39"/>
    </row>
    <row r="573" spans="1:6" s="2" customFormat="1" ht="15.75" thickTop="1" x14ac:dyDescent="0.25"/>
    <row r="574" spans="1:6" s="2" customFormat="1" ht="15.75" thickBot="1" x14ac:dyDescent="0.3">
      <c r="A574" s="172" t="s">
        <v>94</v>
      </c>
      <c r="B574" s="172"/>
      <c r="C574" s="172"/>
      <c r="D574" s="172"/>
      <c r="E574" s="172"/>
      <c r="F574" s="172"/>
    </row>
    <row r="575" spans="1:6" s="2" customFormat="1" ht="57" customHeight="1" thickTop="1" x14ac:dyDescent="0.25">
      <c r="A575" s="12" t="s">
        <v>95</v>
      </c>
      <c r="B575" s="49" t="s">
        <v>82</v>
      </c>
      <c r="C575" s="40" t="s">
        <v>83</v>
      </c>
      <c r="D575" s="41" t="s">
        <v>96</v>
      </c>
      <c r="E575" s="41" t="s">
        <v>97</v>
      </c>
      <c r="F575" s="42" t="s">
        <v>98</v>
      </c>
    </row>
    <row r="576" spans="1:6" s="2" customFormat="1" ht="18.75" x14ac:dyDescent="0.25">
      <c r="A576" s="15" t="s">
        <v>99</v>
      </c>
      <c r="B576" s="50" t="s">
        <v>100</v>
      </c>
      <c r="C576" s="20">
        <v>0.32</v>
      </c>
      <c r="D576" s="43"/>
      <c r="E576" s="43"/>
      <c r="F576" s="44"/>
    </row>
    <row r="577" spans="1:6" s="2" customFormat="1" ht="37.5" x14ac:dyDescent="0.25">
      <c r="A577" s="14"/>
      <c r="B577" s="13" t="s">
        <v>101</v>
      </c>
      <c r="C577" s="33">
        <v>0.32</v>
      </c>
      <c r="D577" s="45"/>
      <c r="E577" s="45"/>
      <c r="F577" s="46"/>
    </row>
    <row r="578" spans="1:6" ht="19.5" thickBot="1" x14ac:dyDescent="0.3">
      <c r="A578" s="36" t="s">
        <v>93</v>
      </c>
      <c r="B578" s="51"/>
      <c r="C578" s="48">
        <v>42</v>
      </c>
      <c r="D578" s="38"/>
      <c r="E578" s="38"/>
      <c r="F578" s="39"/>
    </row>
    <row r="579" spans="1:6" ht="15.75" thickTop="1" x14ac:dyDescent="0.25"/>
    <row r="580" spans="1:6" ht="15.75" thickBot="1" x14ac:dyDescent="0.3">
      <c r="A580" s="172" t="s">
        <v>140</v>
      </c>
      <c r="B580" s="173"/>
      <c r="C580" s="173"/>
      <c r="D580" s="173"/>
    </row>
    <row r="581" spans="1:6" ht="19.5" thickTop="1" x14ac:dyDescent="0.25">
      <c r="A581" s="12"/>
      <c r="B581" s="174" t="s">
        <v>111</v>
      </c>
      <c r="C581" s="181"/>
      <c r="D581" s="29"/>
    </row>
    <row r="582" spans="1:6" ht="75" x14ac:dyDescent="0.25">
      <c r="A582" s="30" t="s">
        <v>133</v>
      </c>
      <c r="B582" s="15" t="s">
        <v>77</v>
      </c>
      <c r="C582" s="16" t="s">
        <v>78</v>
      </c>
      <c r="D582" s="31" t="s">
        <v>23</v>
      </c>
    </row>
    <row r="583" spans="1:6" ht="18.75" x14ac:dyDescent="0.25">
      <c r="A583" s="15" t="s">
        <v>134</v>
      </c>
      <c r="B583" s="20">
        <v>18</v>
      </c>
      <c r="C583" s="22">
        <v>5</v>
      </c>
      <c r="D583" s="32">
        <v>23</v>
      </c>
    </row>
    <row r="584" spans="1:6" ht="18.75" x14ac:dyDescent="0.25">
      <c r="A584" s="14"/>
      <c r="B584" s="33">
        <v>19.170000000000002</v>
      </c>
      <c r="C584" s="34">
        <v>3.83</v>
      </c>
      <c r="D584" s="35">
        <v>0</v>
      </c>
    </row>
    <row r="585" spans="1:6" ht="18.75" x14ac:dyDescent="0.25">
      <c r="A585" s="15" t="s">
        <v>135</v>
      </c>
      <c r="B585" s="20">
        <v>17</v>
      </c>
      <c r="C585" s="22">
        <v>2</v>
      </c>
      <c r="D585" s="32">
        <v>19</v>
      </c>
    </row>
    <row r="586" spans="1:6" ht="18.75" x14ac:dyDescent="0.25">
      <c r="A586" s="14"/>
      <c r="B586" s="33">
        <v>15.83</v>
      </c>
      <c r="C586" s="34">
        <v>3.17</v>
      </c>
      <c r="D586" s="35">
        <v>0</v>
      </c>
    </row>
    <row r="587" spans="1:6" ht="18.75" x14ac:dyDescent="0.25">
      <c r="A587" s="15" t="s">
        <v>23</v>
      </c>
      <c r="B587" s="20">
        <v>35</v>
      </c>
      <c r="C587" s="22">
        <v>7</v>
      </c>
      <c r="D587" s="32">
        <v>42</v>
      </c>
    </row>
    <row r="588" spans="1:6" ht="19.5" thickBot="1" x14ac:dyDescent="0.3">
      <c r="A588" s="36"/>
      <c r="B588" s="37"/>
      <c r="C588" s="38"/>
      <c r="D588" s="39"/>
    </row>
    <row r="589" spans="1:6" ht="15.75" thickTop="1" x14ac:dyDescent="0.25"/>
    <row r="590" spans="1:6" ht="15.75" thickBot="1" x14ac:dyDescent="0.3">
      <c r="A590" s="172" t="s">
        <v>81</v>
      </c>
      <c r="B590" s="173"/>
      <c r="C590" s="173"/>
      <c r="D590" s="173"/>
      <c r="E590" s="173"/>
      <c r="F590" s="173"/>
    </row>
    <row r="591" spans="1:6" ht="57" thickTop="1" x14ac:dyDescent="0.25">
      <c r="A591" s="12" t="s">
        <v>82</v>
      </c>
      <c r="B591" s="40" t="s">
        <v>83</v>
      </c>
      <c r="C591" s="41" t="s">
        <v>84</v>
      </c>
      <c r="D591" s="41" t="s">
        <v>85</v>
      </c>
      <c r="E591" s="41" t="s">
        <v>86</v>
      </c>
      <c r="F591" s="42" t="s">
        <v>87</v>
      </c>
    </row>
    <row r="592" spans="1:6" ht="18.75" x14ac:dyDescent="0.25">
      <c r="A592" s="15" t="s">
        <v>88</v>
      </c>
      <c r="B592" s="20">
        <v>0.94</v>
      </c>
      <c r="C592" s="22">
        <v>1</v>
      </c>
      <c r="D592" s="22">
        <v>0.33200000000000002</v>
      </c>
      <c r="E592" s="43"/>
      <c r="F592" s="44"/>
    </row>
    <row r="593" spans="1:6" ht="18.75" x14ac:dyDescent="0.25">
      <c r="A593" s="14" t="s">
        <v>89</v>
      </c>
      <c r="B593" s="33">
        <v>0.98</v>
      </c>
      <c r="C593" s="34">
        <v>1</v>
      </c>
      <c r="D593" s="34">
        <v>0.32300000000000001</v>
      </c>
      <c r="E593" s="45"/>
      <c r="F593" s="46"/>
    </row>
    <row r="594" spans="1:6" ht="18.75" x14ac:dyDescent="0.25">
      <c r="A594" s="14" t="s">
        <v>90</v>
      </c>
      <c r="B594" s="47"/>
      <c r="C594" s="45"/>
      <c r="D594" s="45"/>
      <c r="E594" s="34">
        <v>0.42799999999999999</v>
      </c>
      <c r="F594" s="35">
        <v>0.29299999999999998</v>
      </c>
    </row>
    <row r="595" spans="1:6" ht="18.75" x14ac:dyDescent="0.25">
      <c r="A595" s="14" t="s">
        <v>91</v>
      </c>
      <c r="B595" s="33">
        <v>0.31</v>
      </c>
      <c r="C595" s="34">
        <v>1</v>
      </c>
      <c r="D595" s="34">
        <v>0.57899999999999996</v>
      </c>
      <c r="E595" s="45"/>
      <c r="F595" s="46"/>
    </row>
    <row r="596" spans="1:6" ht="18.75" x14ac:dyDescent="0.25">
      <c r="A596" s="14" t="s">
        <v>92</v>
      </c>
      <c r="B596" s="33">
        <v>0.92</v>
      </c>
      <c r="C596" s="34">
        <v>1</v>
      </c>
      <c r="D596" s="34">
        <v>0.33800000000000002</v>
      </c>
      <c r="E596" s="45"/>
      <c r="F596" s="46"/>
    </row>
    <row r="597" spans="1:6" ht="19.5" thickBot="1" x14ac:dyDescent="0.3">
      <c r="A597" s="36" t="s">
        <v>93</v>
      </c>
      <c r="B597" s="48">
        <v>42</v>
      </c>
      <c r="C597" s="38"/>
      <c r="D597" s="38"/>
      <c r="E597" s="38"/>
      <c r="F597" s="39"/>
    </row>
    <row r="598" spans="1:6" ht="15.75" thickTop="1" x14ac:dyDescent="0.25"/>
    <row r="599" spans="1:6" ht="15.75" thickBot="1" x14ac:dyDescent="0.3">
      <c r="A599" s="172" t="s">
        <v>94</v>
      </c>
      <c r="B599" s="173"/>
      <c r="C599" s="173"/>
      <c r="D599" s="173"/>
      <c r="E599" s="173"/>
      <c r="F599" s="173"/>
    </row>
    <row r="600" spans="1:6" ht="38.25" thickTop="1" x14ac:dyDescent="0.25">
      <c r="A600" s="12" t="s">
        <v>95</v>
      </c>
      <c r="B600" s="49" t="s">
        <v>82</v>
      </c>
      <c r="C600" s="40" t="s">
        <v>83</v>
      </c>
      <c r="D600" s="41" t="s">
        <v>96</v>
      </c>
      <c r="E600" s="41" t="s">
        <v>97</v>
      </c>
      <c r="F600" s="42" t="s">
        <v>98</v>
      </c>
    </row>
    <row r="601" spans="1:6" ht="18.75" x14ac:dyDescent="0.25">
      <c r="A601" s="15" t="s">
        <v>99</v>
      </c>
      <c r="B601" s="50" t="s">
        <v>100</v>
      </c>
      <c r="C601" s="20">
        <v>0.15</v>
      </c>
      <c r="D601" s="43"/>
      <c r="E601" s="43"/>
      <c r="F601" s="44"/>
    </row>
    <row r="602" spans="1:6" ht="37.5" x14ac:dyDescent="0.25">
      <c r="A602" s="14"/>
      <c r="B602" s="13" t="s">
        <v>101</v>
      </c>
      <c r="C602" s="33">
        <v>0.15</v>
      </c>
      <c r="D602" s="45"/>
      <c r="E602" s="45"/>
      <c r="F602" s="46"/>
    </row>
    <row r="603" spans="1:6" ht="19.5" thickBot="1" x14ac:dyDescent="0.3">
      <c r="A603" s="36" t="s">
        <v>93</v>
      </c>
      <c r="B603" s="51"/>
      <c r="C603" s="48">
        <v>42</v>
      </c>
      <c r="D603" s="38"/>
      <c r="E603" s="38"/>
      <c r="F603" s="39"/>
    </row>
    <row r="604" spans="1:6" ht="15.75" thickTop="1" x14ac:dyDescent="0.25"/>
    <row r="605" spans="1:6" ht="15.75" thickBot="1" x14ac:dyDescent="0.3">
      <c r="A605" s="172" t="s">
        <v>141</v>
      </c>
      <c r="B605" s="173"/>
      <c r="C605" s="173"/>
      <c r="D605" s="173"/>
    </row>
    <row r="606" spans="1:6" ht="19.5" thickTop="1" x14ac:dyDescent="0.25">
      <c r="A606" s="12"/>
      <c r="B606" s="174" t="s">
        <v>113</v>
      </c>
      <c r="C606" s="181"/>
      <c r="D606" s="29"/>
    </row>
    <row r="607" spans="1:6" ht="75" x14ac:dyDescent="0.25">
      <c r="A607" s="30" t="s">
        <v>133</v>
      </c>
      <c r="B607" s="15" t="s">
        <v>77</v>
      </c>
      <c r="C607" s="16" t="s">
        <v>78</v>
      </c>
      <c r="D607" s="31" t="s">
        <v>23</v>
      </c>
    </row>
    <row r="608" spans="1:6" ht="18.75" x14ac:dyDescent="0.25">
      <c r="A608" s="15" t="s">
        <v>134</v>
      </c>
      <c r="B608" s="20">
        <v>13</v>
      </c>
      <c r="C608" s="22">
        <v>10</v>
      </c>
      <c r="D608" s="32">
        <v>23</v>
      </c>
    </row>
    <row r="609" spans="1:6" ht="18.75" x14ac:dyDescent="0.25">
      <c r="A609" s="14"/>
      <c r="B609" s="33">
        <v>12.9</v>
      </c>
      <c r="C609" s="34">
        <v>10.1</v>
      </c>
      <c r="D609" s="35">
        <v>0</v>
      </c>
    </row>
    <row r="610" spans="1:6" ht="18.75" x14ac:dyDescent="0.25">
      <c r="A610" s="15" t="s">
        <v>135</v>
      </c>
      <c r="B610" s="20">
        <v>10</v>
      </c>
      <c r="C610" s="22">
        <v>8</v>
      </c>
      <c r="D610" s="32">
        <v>18</v>
      </c>
    </row>
    <row r="611" spans="1:6" ht="18.75" x14ac:dyDescent="0.25">
      <c r="A611" s="14"/>
      <c r="B611" s="33">
        <v>10.1</v>
      </c>
      <c r="C611" s="34">
        <v>7.9</v>
      </c>
      <c r="D611" s="35">
        <v>0</v>
      </c>
    </row>
    <row r="612" spans="1:6" ht="18.75" x14ac:dyDescent="0.25">
      <c r="A612" s="15" t="s">
        <v>23</v>
      </c>
      <c r="B612" s="20">
        <v>23</v>
      </c>
      <c r="C612" s="22">
        <v>18</v>
      </c>
      <c r="D612" s="32">
        <v>41</v>
      </c>
    </row>
    <row r="613" spans="1:6" ht="19.5" thickBot="1" x14ac:dyDescent="0.3">
      <c r="A613" s="36"/>
      <c r="B613" s="37"/>
      <c r="C613" s="38"/>
      <c r="D613" s="39"/>
    </row>
    <row r="614" spans="1:6" ht="15.75" thickTop="1" x14ac:dyDescent="0.25"/>
    <row r="615" spans="1:6" ht="15.75" thickBot="1" x14ac:dyDescent="0.3">
      <c r="A615" s="172" t="s">
        <v>81</v>
      </c>
      <c r="B615" s="173"/>
      <c r="C615" s="173"/>
      <c r="D615" s="173"/>
      <c r="E615" s="173"/>
      <c r="F615" s="173"/>
    </row>
    <row r="616" spans="1:6" ht="57" thickTop="1" x14ac:dyDescent="0.25">
      <c r="A616" s="12" t="s">
        <v>82</v>
      </c>
      <c r="B616" s="40" t="s">
        <v>83</v>
      </c>
      <c r="C616" s="41" t="s">
        <v>84</v>
      </c>
      <c r="D616" s="41" t="s">
        <v>85</v>
      </c>
      <c r="E616" s="41" t="s">
        <v>86</v>
      </c>
      <c r="F616" s="42" t="s">
        <v>87</v>
      </c>
    </row>
    <row r="617" spans="1:6" ht="18.75" x14ac:dyDescent="0.25">
      <c r="A617" s="15" t="s">
        <v>88</v>
      </c>
      <c r="B617" s="20">
        <v>0</v>
      </c>
      <c r="C617" s="22">
        <v>1</v>
      </c>
      <c r="D617" s="22">
        <v>0.95099999999999996</v>
      </c>
      <c r="E617" s="43"/>
      <c r="F617" s="44"/>
    </row>
    <row r="618" spans="1:6" ht="18.75" x14ac:dyDescent="0.25">
      <c r="A618" s="14" t="s">
        <v>89</v>
      </c>
      <c r="B618" s="33">
        <v>0</v>
      </c>
      <c r="C618" s="34">
        <v>1</v>
      </c>
      <c r="D618" s="34">
        <v>0.95099999999999996</v>
      </c>
      <c r="E618" s="45"/>
      <c r="F618" s="46"/>
    </row>
    <row r="619" spans="1:6" ht="18.75" x14ac:dyDescent="0.25">
      <c r="A619" s="14" t="s">
        <v>90</v>
      </c>
      <c r="B619" s="47"/>
      <c r="C619" s="45"/>
      <c r="D619" s="45"/>
      <c r="E619" s="34">
        <v>1</v>
      </c>
      <c r="F619" s="35">
        <v>0.6</v>
      </c>
    </row>
    <row r="620" spans="1:6" ht="18.75" x14ac:dyDescent="0.25">
      <c r="A620" s="14" t="s">
        <v>91</v>
      </c>
      <c r="B620" s="33">
        <v>0</v>
      </c>
      <c r="C620" s="34">
        <v>1</v>
      </c>
      <c r="D620" s="34">
        <v>1</v>
      </c>
      <c r="E620" s="45"/>
      <c r="F620" s="46"/>
    </row>
    <row r="621" spans="1:6" ht="18.75" x14ac:dyDescent="0.25">
      <c r="A621" s="14" t="s">
        <v>92</v>
      </c>
      <c r="B621" s="33">
        <v>0</v>
      </c>
      <c r="C621" s="34">
        <v>1</v>
      </c>
      <c r="D621" s="34">
        <v>0.95099999999999996</v>
      </c>
      <c r="E621" s="45"/>
      <c r="F621" s="46"/>
    </row>
    <row r="622" spans="1:6" ht="19.5" thickBot="1" x14ac:dyDescent="0.3">
      <c r="A622" s="36" t="s">
        <v>93</v>
      </c>
      <c r="B622" s="48">
        <v>41</v>
      </c>
      <c r="C622" s="38"/>
      <c r="D622" s="38"/>
      <c r="E622" s="38"/>
      <c r="F622" s="39"/>
    </row>
    <row r="623" spans="1:6" ht="15.75" thickTop="1" x14ac:dyDescent="0.25"/>
    <row r="624" spans="1:6" ht="15.75" thickBot="1" x14ac:dyDescent="0.3">
      <c r="A624" s="172" t="s">
        <v>94</v>
      </c>
      <c r="B624" s="173"/>
      <c r="C624" s="173"/>
      <c r="D624" s="173"/>
      <c r="E624" s="173"/>
      <c r="F624" s="173"/>
    </row>
    <row r="625" spans="1:6" ht="38.25" thickTop="1" x14ac:dyDescent="0.25">
      <c r="A625" s="12" t="s">
        <v>95</v>
      </c>
      <c r="B625" s="49" t="s">
        <v>82</v>
      </c>
      <c r="C625" s="40" t="s">
        <v>83</v>
      </c>
      <c r="D625" s="41" t="s">
        <v>96</v>
      </c>
      <c r="E625" s="41" t="s">
        <v>97</v>
      </c>
      <c r="F625" s="42" t="s">
        <v>98</v>
      </c>
    </row>
    <row r="626" spans="1:6" ht="18.75" x14ac:dyDescent="0.25">
      <c r="A626" s="15" t="s">
        <v>99</v>
      </c>
      <c r="B626" s="50" t="s">
        <v>100</v>
      </c>
      <c r="C626" s="20">
        <v>0.01</v>
      </c>
      <c r="D626" s="43"/>
      <c r="E626" s="43"/>
      <c r="F626" s="44"/>
    </row>
    <row r="627" spans="1:6" ht="37.5" x14ac:dyDescent="0.25">
      <c r="A627" s="14"/>
      <c r="B627" s="13" t="s">
        <v>101</v>
      </c>
      <c r="C627" s="33">
        <v>0.01</v>
      </c>
      <c r="D627" s="45"/>
      <c r="E627" s="45"/>
      <c r="F627" s="46"/>
    </row>
    <row r="628" spans="1:6" ht="19.5" thickBot="1" x14ac:dyDescent="0.3">
      <c r="A628" s="36" t="s">
        <v>93</v>
      </c>
      <c r="B628" s="51"/>
      <c r="C628" s="48">
        <v>41</v>
      </c>
      <c r="D628" s="38"/>
      <c r="E628" s="38"/>
      <c r="F628" s="39"/>
    </row>
    <row r="629" spans="1:6" ht="15.75" thickTop="1" x14ac:dyDescent="0.25"/>
    <row r="630" spans="1:6" ht="15.75" thickBot="1" x14ac:dyDescent="0.3">
      <c r="A630" s="172" t="s">
        <v>142</v>
      </c>
      <c r="B630" s="173"/>
      <c r="C630" s="173"/>
      <c r="D630" s="173"/>
    </row>
    <row r="631" spans="1:6" ht="19.5" thickTop="1" x14ac:dyDescent="0.25">
      <c r="A631" s="12"/>
      <c r="B631" s="174" t="s">
        <v>115</v>
      </c>
      <c r="C631" s="181"/>
      <c r="D631" s="29"/>
    </row>
    <row r="632" spans="1:6" ht="75" x14ac:dyDescent="0.25">
      <c r="A632" s="30" t="s">
        <v>133</v>
      </c>
      <c r="B632" s="15" t="s">
        <v>77</v>
      </c>
      <c r="C632" s="16" t="s">
        <v>78</v>
      </c>
      <c r="D632" s="31" t="s">
        <v>23</v>
      </c>
    </row>
    <row r="633" spans="1:6" ht="18.75" x14ac:dyDescent="0.25">
      <c r="A633" s="15" t="s">
        <v>134</v>
      </c>
      <c r="B633" s="20">
        <v>14</v>
      </c>
      <c r="C633" s="22">
        <v>9</v>
      </c>
      <c r="D633" s="32">
        <v>23</v>
      </c>
    </row>
    <row r="634" spans="1:6" ht="18.75" x14ac:dyDescent="0.25">
      <c r="A634" s="14"/>
      <c r="B634" s="33">
        <v>14.02</v>
      </c>
      <c r="C634" s="34">
        <v>8.98</v>
      </c>
      <c r="D634" s="35">
        <v>0</v>
      </c>
    </row>
    <row r="635" spans="1:6" ht="18.75" x14ac:dyDescent="0.25">
      <c r="A635" s="15" t="s">
        <v>135</v>
      </c>
      <c r="B635" s="20">
        <v>11</v>
      </c>
      <c r="C635" s="22">
        <v>7</v>
      </c>
      <c r="D635" s="32">
        <v>18</v>
      </c>
    </row>
    <row r="636" spans="1:6" ht="18.75" x14ac:dyDescent="0.25">
      <c r="A636" s="14"/>
      <c r="B636" s="33">
        <v>10.98</v>
      </c>
      <c r="C636" s="34">
        <v>7.02</v>
      </c>
      <c r="D636" s="35">
        <v>0</v>
      </c>
    </row>
    <row r="637" spans="1:6" ht="18.75" x14ac:dyDescent="0.25">
      <c r="A637" s="15" t="s">
        <v>23</v>
      </c>
      <c r="B637" s="20">
        <v>25</v>
      </c>
      <c r="C637" s="22">
        <v>16</v>
      </c>
      <c r="D637" s="32">
        <v>41</v>
      </c>
    </row>
    <row r="638" spans="1:6" ht="19.5" thickBot="1" x14ac:dyDescent="0.3">
      <c r="A638" s="36"/>
      <c r="B638" s="37"/>
      <c r="C638" s="38"/>
      <c r="D638" s="39"/>
    </row>
    <row r="639" spans="1:6" ht="15.75" thickTop="1" x14ac:dyDescent="0.25"/>
    <row r="640" spans="1:6" ht="15.75" thickBot="1" x14ac:dyDescent="0.3">
      <c r="A640" s="172" t="s">
        <v>81</v>
      </c>
      <c r="B640" s="173"/>
      <c r="C640" s="173"/>
      <c r="D640" s="173"/>
      <c r="E640" s="173"/>
      <c r="F640" s="173"/>
    </row>
    <row r="641" spans="1:6" ht="57" thickTop="1" x14ac:dyDescent="0.25">
      <c r="A641" s="12" t="s">
        <v>82</v>
      </c>
      <c r="B641" s="40" t="s">
        <v>83</v>
      </c>
      <c r="C641" s="41" t="s">
        <v>84</v>
      </c>
      <c r="D641" s="41" t="s">
        <v>85</v>
      </c>
      <c r="E641" s="41" t="s">
        <v>86</v>
      </c>
      <c r="F641" s="42" t="s">
        <v>87</v>
      </c>
    </row>
    <row r="642" spans="1:6" ht="18.75" x14ac:dyDescent="0.25">
      <c r="A642" s="15" t="s">
        <v>88</v>
      </c>
      <c r="B642" s="20">
        <v>0</v>
      </c>
      <c r="C642" s="22">
        <v>1</v>
      </c>
      <c r="D642" s="22">
        <v>0.98699999999999999</v>
      </c>
      <c r="E642" s="43"/>
      <c r="F642" s="44"/>
    </row>
    <row r="643" spans="1:6" ht="18.75" x14ac:dyDescent="0.25">
      <c r="A643" s="14" t="s">
        <v>89</v>
      </c>
      <c r="B643" s="33">
        <v>0</v>
      </c>
      <c r="C643" s="34">
        <v>1</v>
      </c>
      <c r="D643" s="34">
        <v>0.98699999999999999</v>
      </c>
      <c r="E643" s="45"/>
      <c r="F643" s="46"/>
    </row>
    <row r="644" spans="1:6" ht="18.75" x14ac:dyDescent="0.25">
      <c r="A644" s="14" t="s">
        <v>90</v>
      </c>
      <c r="B644" s="47"/>
      <c r="C644" s="45"/>
      <c r="D644" s="45"/>
      <c r="E644" s="34">
        <v>1</v>
      </c>
      <c r="F644" s="35">
        <v>0.621</v>
      </c>
    </row>
    <row r="645" spans="1:6" ht="18.75" x14ac:dyDescent="0.25">
      <c r="A645" s="14" t="s">
        <v>91</v>
      </c>
      <c r="B645" s="33">
        <v>0</v>
      </c>
      <c r="C645" s="34">
        <v>1</v>
      </c>
      <c r="D645" s="34">
        <v>1</v>
      </c>
      <c r="E645" s="45"/>
      <c r="F645" s="46"/>
    </row>
    <row r="646" spans="1:6" ht="18.75" x14ac:dyDescent="0.25">
      <c r="A646" s="14" t="s">
        <v>92</v>
      </c>
      <c r="B646" s="33">
        <v>0</v>
      </c>
      <c r="C646" s="34">
        <v>1</v>
      </c>
      <c r="D646" s="34">
        <v>0.98799999999999999</v>
      </c>
      <c r="E646" s="45"/>
      <c r="F646" s="46"/>
    </row>
    <row r="647" spans="1:6" ht="19.5" thickBot="1" x14ac:dyDescent="0.3">
      <c r="A647" s="36" t="s">
        <v>93</v>
      </c>
      <c r="B647" s="48">
        <v>41</v>
      </c>
      <c r="C647" s="38"/>
      <c r="D647" s="38"/>
      <c r="E647" s="38"/>
      <c r="F647" s="39"/>
    </row>
    <row r="648" spans="1:6" ht="15.75" thickTop="1" x14ac:dyDescent="0.25"/>
    <row r="649" spans="1:6" ht="15.75" thickBot="1" x14ac:dyDescent="0.3">
      <c r="A649" s="172" t="s">
        <v>94</v>
      </c>
      <c r="B649" s="173"/>
      <c r="C649" s="173"/>
      <c r="D649" s="173"/>
      <c r="E649" s="173"/>
      <c r="F649" s="173"/>
    </row>
    <row r="650" spans="1:6" ht="38.25" thickTop="1" x14ac:dyDescent="0.25">
      <c r="A650" s="12" t="s">
        <v>95</v>
      </c>
      <c r="B650" s="49" t="s">
        <v>82</v>
      </c>
      <c r="C650" s="40" t="s">
        <v>83</v>
      </c>
      <c r="D650" s="41" t="s">
        <v>96</v>
      </c>
      <c r="E650" s="41" t="s">
        <v>97</v>
      </c>
      <c r="F650" s="42" t="s">
        <v>98</v>
      </c>
    </row>
    <row r="651" spans="1:6" ht="18.75" x14ac:dyDescent="0.25">
      <c r="A651" s="15" t="s">
        <v>99</v>
      </c>
      <c r="B651" s="50" t="s">
        <v>100</v>
      </c>
      <c r="C651" s="20">
        <v>0</v>
      </c>
      <c r="D651" s="43"/>
      <c r="E651" s="43"/>
      <c r="F651" s="44"/>
    </row>
    <row r="652" spans="1:6" ht="37.5" x14ac:dyDescent="0.25">
      <c r="A652" s="14"/>
      <c r="B652" s="13" t="s">
        <v>101</v>
      </c>
      <c r="C652" s="33">
        <v>0</v>
      </c>
      <c r="D652" s="45"/>
      <c r="E652" s="45"/>
      <c r="F652" s="46"/>
    </row>
    <row r="653" spans="1:6" ht="19.5" thickBot="1" x14ac:dyDescent="0.3">
      <c r="A653" s="36" t="s">
        <v>93</v>
      </c>
      <c r="B653" s="51"/>
      <c r="C653" s="48">
        <v>41</v>
      </c>
      <c r="D653" s="38"/>
      <c r="E653" s="38"/>
      <c r="F653" s="39"/>
    </row>
    <row r="654" spans="1:6" ht="15.75" thickTop="1" x14ac:dyDescent="0.25"/>
    <row r="655" spans="1:6" ht="15.75" thickBot="1" x14ac:dyDescent="0.3">
      <c r="A655" s="172" t="s">
        <v>143</v>
      </c>
      <c r="B655" s="173"/>
      <c r="C655" s="173"/>
      <c r="D655" s="173"/>
    </row>
    <row r="656" spans="1:6" ht="19.5" thickTop="1" x14ac:dyDescent="0.25">
      <c r="A656" s="12"/>
      <c r="B656" s="174" t="s">
        <v>117</v>
      </c>
      <c r="C656" s="181"/>
      <c r="D656" s="29"/>
    </row>
    <row r="657" spans="1:6" ht="75" x14ac:dyDescent="0.25">
      <c r="A657" s="30" t="s">
        <v>133</v>
      </c>
      <c r="B657" s="15" t="s">
        <v>77</v>
      </c>
      <c r="C657" s="16" t="s">
        <v>78</v>
      </c>
      <c r="D657" s="31" t="s">
        <v>23</v>
      </c>
    </row>
    <row r="658" spans="1:6" ht="18.75" x14ac:dyDescent="0.25">
      <c r="A658" s="15" t="s">
        <v>134</v>
      </c>
      <c r="B658" s="20">
        <v>18</v>
      </c>
      <c r="C658" s="22">
        <v>5</v>
      </c>
      <c r="D658" s="32">
        <v>23</v>
      </c>
    </row>
    <row r="659" spans="1:6" ht="18.75" x14ac:dyDescent="0.25">
      <c r="A659" s="14"/>
      <c r="B659" s="33">
        <v>16.98</v>
      </c>
      <c r="C659" s="34">
        <v>6.02</v>
      </c>
      <c r="D659" s="35">
        <v>0</v>
      </c>
    </row>
    <row r="660" spans="1:6" ht="18.75" x14ac:dyDescent="0.25">
      <c r="A660" s="15" t="s">
        <v>135</v>
      </c>
      <c r="B660" s="20">
        <v>13</v>
      </c>
      <c r="C660" s="22">
        <v>6</v>
      </c>
      <c r="D660" s="32">
        <v>19</v>
      </c>
    </row>
    <row r="661" spans="1:6" ht="18.75" x14ac:dyDescent="0.25">
      <c r="A661" s="14"/>
      <c r="B661" s="33">
        <v>14.02</v>
      </c>
      <c r="C661" s="34">
        <v>4.9800000000000004</v>
      </c>
      <c r="D661" s="35">
        <v>0</v>
      </c>
    </row>
    <row r="662" spans="1:6" ht="18.75" x14ac:dyDescent="0.25">
      <c r="A662" s="15" t="s">
        <v>23</v>
      </c>
      <c r="B662" s="20">
        <v>31</v>
      </c>
      <c r="C662" s="22">
        <v>11</v>
      </c>
      <c r="D662" s="32">
        <v>42</v>
      </c>
    </row>
    <row r="663" spans="1:6" ht="19.5" thickBot="1" x14ac:dyDescent="0.3">
      <c r="A663" s="36"/>
      <c r="B663" s="37"/>
      <c r="C663" s="38"/>
      <c r="D663" s="39"/>
    </row>
    <row r="664" spans="1:6" ht="15.75" thickTop="1" x14ac:dyDescent="0.25"/>
    <row r="665" spans="1:6" ht="15.75" thickBot="1" x14ac:dyDescent="0.3">
      <c r="A665" s="172" t="s">
        <v>81</v>
      </c>
      <c r="B665" s="173"/>
      <c r="C665" s="173"/>
      <c r="D665" s="173"/>
      <c r="E665" s="173"/>
      <c r="F665" s="173"/>
    </row>
    <row r="666" spans="1:6" ht="57" thickTop="1" x14ac:dyDescent="0.25">
      <c r="A666" s="12" t="s">
        <v>82</v>
      </c>
      <c r="B666" s="40" t="s">
        <v>83</v>
      </c>
      <c r="C666" s="41" t="s">
        <v>84</v>
      </c>
      <c r="D666" s="41" t="s">
        <v>85</v>
      </c>
      <c r="E666" s="41" t="s">
        <v>86</v>
      </c>
      <c r="F666" s="42" t="s">
        <v>87</v>
      </c>
    </row>
    <row r="667" spans="1:6" ht="18.75" x14ac:dyDescent="0.25">
      <c r="A667" s="15" t="s">
        <v>88</v>
      </c>
      <c r="B667" s="20">
        <v>0.52</v>
      </c>
      <c r="C667" s="22">
        <v>1</v>
      </c>
      <c r="D667" s="22">
        <v>0.47</v>
      </c>
      <c r="E667" s="43"/>
      <c r="F667" s="44"/>
    </row>
    <row r="668" spans="1:6" ht="18.75" x14ac:dyDescent="0.25">
      <c r="A668" s="14" t="s">
        <v>89</v>
      </c>
      <c r="B668" s="33">
        <v>0.52</v>
      </c>
      <c r="C668" s="34">
        <v>1</v>
      </c>
      <c r="D668" s="34">
        <v>0.47099999999999997</v>
      </c>
      <c r="E668" s="45"/>
      <c r="F668" s="46"/>
    </row>
    <row r="669" spans="1:6" ht="18.75" x14ac:dyDescent="0.25">
      <c r="A669" s="14" t="s">
        <v>90</v>
      </c>
      <c r="B669" s="47"/>
      <c r="C669" s="45"/>
      <c r="D669" s="45"/>
      <c r="E669" s="34">
        <v>0.504</v>
      </c>
      <c r="F669" s="35">
        <v>0.35499999999999998</v>
      </c>
    </row>
    <row r="670" spans="1:6" ht="18.75" x14ac:dyDescent="0.25">
      <c r="A670" s="14" t="s">
        <v>91</v>
      </c>
      <c r="B670" s="33">
        <v>0.14000000000000001</v>
      </c>
      <c r="C670" s="34">
        <v>1</v>
      </c>
      <c r="D670" s="34">
        <v>0.71199999999999997</v>
      </c>
      <c r="E670" s="45"/>
      <c r="F670" s="46"/>
    </row>
    <row r="671" spans="1:6" ht="18.75" x14ac:dyDescent="0.25">
      <c r="A671" s="14" t="s">
        <v>92</v>
      </c>
      <c r="B671" s="33">
        <v>0.51</v>
      </c>
      <c r="C671" s="34">
        <v>1</v>
      </c>
      <c r="D671" s="34">
        <v>0.47599999999999998</v>
      </c>
      <c r="E671" s="45"/>
      <c r="F671" s="46"/>
    </row>
    <row r="672" spans="1:6" ht="19.5" thickBot="1" x14ac:dyDescent="0.3">
      <c r="A672" s="36" t="s">
        <v>93</v>
      </c>
      <c r="B672" s="48">
        <v>42</v>
      </c>
      <c r="C672" s="38"/>
      <c r="D672" s="38"/>
      <c r="E672" s="38"/>
      <c r="F672" s="39"/>
    </row>
    <row r="673" spans="1:6" ht="15.75" thickTop="1" x14ac:dyDescent="0.25"/>
    <row r="674" spans="1:6" ht="15.75" thickBot="1" x14ac:dyDescent="0.3">
      <c r="A674" s="172" t="s">
        <v>94</v>
      </c>
      <c r="B674" s="173"/>
      <c r="C674" s="173"/>
      <c r="D674" s="173"/>
      <c r="E674" s="173"/>
      <c r="F674" s="173"/>
    </row>
    <row r="675" spans="1:6" ht="38.25" thickTop="1" x14ac:dyDescent="0.25">
      <c r="A675" s="12" t="s">
        <v>95</v>
      </c>
      <c r="B675" s="49" t="s">
        <v>82</v>
      </c>
      <c r="C675" s="40" t="s">
        <v>83</v>
      </c>
      <c r="D675" s="41" t="s">
        <v>96</v>
      </c>
      <c r="E675" s="41" t="s">
        <v>97</v>
      </c>
      <c r="F675" s="42" t="s">
        <v>98</v>
      </c>
    </row>
    <row r="676" spans="1:6" ht="18.75" x14ac:dyDescent="0.25">
      <c r="A676" s="15" t="s">
        <v>99</v>
      </c>
      <c r="B676" s="50" t="s">
        <v>100</v>
      </c>
      <c r="C676" s="20">
        <v>0.11</v>
      </c>
      <c r="D676" s="43"/>
      <c r="E676" s="43"/>
      <c r="F676" s="44"/>
    </row>
    <row r="677" spans="1:6" ht="37.5" x14ac:dyDescent="0.25">
      <c r="A677" s="14"/>
      <c r="B677" s="13" t="s">
        <v>101</v>
      </c>
      <c r="C677" s="33">
        <v>0.11</v>
      </c>
      <c r="D677" s="45"/>
      <c r="E677" s="45"/>
      <c r="F677" s="46"/>
    </row>
    <row r="678" spans="1:6" ht="19.5" thickBot="1" x14ac:dyDescent="0.3">
      <c r="A678" s="36" t="s">
        <v>93</v>
      </c>
      <c r="B678" s="51"/>
      <c r="C678" s="48">
        <v>42</v>
      </c>
      <c r="D678" s="38"/>
      <c r="E678" s="38"/>
      <c r="F678" s="39"/>
    </row>
    <row r="679" spans="1:6" ht="15.75" thickTop="1" x14ac:dyDescent="0.25"/>
    <row r="680" spans="1:6" ht="15.75" thickBot="1" x14ac:dyDescent="0.3">
      <c r="A680" s="172" t="s">
        <v>144</v>
      </c>
      <c r="B680" s="173"/>
      <c r="C680" s="173"/>
      <c r="D680" s="173"/>
    </row>
    <row r="681" spans="1:6" ht="19.5" thickTop="1" x14ac:dyDescent="0.25">
      <c r="A681" s="12"/>
      <c r="B681" s="174" t="s">
        <v>119</v>
      </c>
      <c r="C681" s="181"/>
      <c r="D681" s="29"/>
    </row>
    <row r="682" spans="1:6" ht="75" x14ac:dyDescent="0.25">
      <c r="A682" s="30" t="s">
        <v>133</v>
      </c>
      <c r="B682" s="15" t="s">
        <v>77</v>
      </c>
      <c r="C682" s="16" t="s">
        <v>78</v>
      </c>
      <c r="D682" s="31" t="s">
        <v>23</v>
      </c>
    </row>
    <row r="683" spans="1:6" ht="18.75" x14ac:dyDescent="0.25">
      <c r="A683" s="15" t="s">
        <v>134</v>
      </c>
      <c r="B683" s="20">
        <v>10</v>
      </c>
      <c r="C683" s="22">
        <v>12</v>
      </c>
      <c r="D683" s="32">
        <v>22</v>
      </c>
    </row>
    <row r="684" spans="1:6" ht="18.75" x14ac:dyDescent="0.25">
      <c r="A684" s="14"/>
      <c r="B684" s="33">
        <v>8.0500000000000007</v>
      </c>
      <c r="C684" s="34">
        <v>13.95</v>
      </c>
      <c r="D684" s="35">
        <v>0</v>
      </c>
    </row>
    <row r="685" spans="1:6" ht="18.75" x14ac:dyDescent="0.25">
      <c r="A685" s="15" t="s">
        <v>135</v>
      </c>
      <c r="B685" s="20">
        <v>5</v>
      </c>
      <c r="C685" s="22">
        <v>14</v>
      </c>
      <c r="D685" s="32">
        <v>19</v>
      </c>
    </row>
    <row r="686" spans="1:6" ht="18.75" x14ac:dyDescent="0.25">
      <c r="A686" s="14"/>
      <c r="B686" s="33">
        <v>6.95</v>
      </c>
      <c r="C686" s="34">
        <v>12.05</v>
      </c>
      <c r="D686" s="35">
        <v>0</v>
      </c>
    </row>
    <row r="687" spans="1:6" ht="18.75" x14ac:dyDescent="0.25">
      <c r="A687" s="15" t="s">
        <v>23</v>
      </c>
      <c r="B687" s="20">
        <v>15</v>
      </c>
      <c r="C687" s="22">
        <v>26</v>
      </c>
      <c r="D687" s="32">
        <v>41</v>
      </c>
    </row>
    <row r="688" spans="1:6" ht="19.5" thickBot="1" x14ac:dyDescent="0.3">
      <c r="A688" s="36"/>
      <c r="B688" s="37"/>
      <c r="C688" s="38"/>
      <c r="D688" s="39"/>
    </row>
    <row r="689" spans="1:6" ht="15.75" thickTop="1" x14ac:dyDescent="0.25"/>
    <row r="690" spans="1:6" ht="15.75" thickBot="1" x14ac:dyDescent="0.3">
      <c r="A690" s="172" t="s">
        <v>81</v>
      </c>
      <c r="B690" s="173"/>
      <c r="C690" s="173"/>
      <c r="D690" s="173"/>
      <c r="E690" s="173"/>
      <c r="F690" s="173"/>
    </row>
    <row r="691" spans="1:6" ht="57" thickTop="1" x14ac:dyDescent="0.25">
      <c r="A691" s="12" t="s">
        <v>82</v>
      </c>
      <c r="B691" s="40" t="s">
        <v>83</v>
      </c>
      <c r="C691" s="41" t="s">
        <v>84</v>
      </c>
      <c r="D691" s="41" t="s">
        <v>85</v>
      </c>
      <c r="E691" s="41" t="s">
        <v>86</v>
      </c>
      <c r="F691" s="42" t="s">
        <v>87</v>
      </c>
    </row>
    <row r="692" spans="1:6" ht="18.75" x14ac:dyDescent="0.25">
      <c r="A692" s="15" t="s">
        <v>88</v>
      </c>
      <c r="B692" s="20">
        <v>1.61</v>
      </c>
      <c r="C692" s="22">
        <v>1</v>
      </c>
      <c r="D692" s="22">
        <v>0.20499999999999999</v>
      </c>
      <c r="E692" s="43"/>
      <c r="F692" s="44"/>
    </row>
    <row r="693" spans="1:6" ht="18.75" x14ac:dyDescent="0.25">
      <c r="A693" s="14" t="s">
        <v>89</v>
      </c>
      <c r="B693" s="33">
        <v>1.63</v>
      </c>
      <c r="C693" s="34">
        <v>1</v>
      </c>
      <c r="D693" s="34">
        <v>0.20100000000000001</v>
      </c>
      <c r="E693" s="45"/>
      <c r="F693" s="46"/>
    </row>
    <row r="694" spans="1:6" ht="18.75" x14ac:dyDescent="0.25">
      <c r="A694" s="14" t="s">
        <v>90</v>
      </c>
      <c r="B694" s="47"/>
      <c r="C694" s="45"/>
      <c r="D694" s="45"/>
      <c r="E694" s="34">
        <v>0.33</v>
      </c>
      <c r="F694" s="35">
        <v>0.17299999999999999</v>
      </c>
    </row>
    <row r="695" spans="1:6" ht="18.75" x14ac:dyDescent="0.25">
      <c r="A695" s="14" t="s">
        <v>91</v>
      </c>
      <c r="B695" s="33">
        <v>0.89</v>
      </c>
      <c r="C695" s="34">
        <v>1</v>
      </c>
      <c r="D695" s="34">
        <v>0.34499999999999997</v>
      </c>
      <c r="E695" s="45"/>
      <c r="F695" s="46"/>
    </row>
    <row r="696" spans="1:6" ht="18.75" x14ac:dyDescent="0.25">
      <c r="A696" s="14" t="s">
        <v>92</v>
      </c>
      <c r="B696" s="33">
        <v>1.57</v>
      </c>
      <c r="C696" s="34">
        <v>1</v>
      </c>
      <c r="D696" s="34">
        <v>0.21</v>
      </c>
      <c r="E696" s="45"/>
      <c r="F696" s="46"/>
    </row>
    <row r="697" spans="1:6" ht="19.5" thickBot="1" x14ac:dyDescent="0.3">
      <c r="A697" s="36" t="s">
        <v>93</v>
      </c>
      <c r="B697" s="48">
        <v>41</v>
      </c>
      <c r="C697" s="38"/>
      <c r="D697" s="38"/>
      <c r="E697" s="38"/>
      <c r="F697" s="39"/>
    </row>
    <row r="698" spans="1:6" ht="15.75" thickTop="1" x14ac:dyDescent="0.25"/>
    <row r="699" spans="1:6" ht="15.75" thickBot="1" x14ac:dyDescent="0.3">
      <c r="A699" s="172" t="s">
        <v>94</v>
      </c>
      <c r="B699" s="173"/>
      <c r="C699" s="173"/>
      <c r="D699" s="173"/>
      <c r="E699" s="173"/>
      <c r="F699" s="173"/>
    </row>
    <row r="700" spans="1:6" ht="38.25" thickTop="1" x14ac:dyDescent="0.25">
      <c r="A700" s="12" t="s">
        <v>95</v>
      </c>
      <c r="B700" s="49" t="s">
        <v>82</v>
      </c>
      <c r="C700" s="40" t="s">
        <v>83</v>
      </c>
      <c r="D700" s="41" t="s">
        <v>96</v>
      </c>
      <c r="E700" s="41" t="s">
        <v>97</v>
      </c>
      <c r="F700" s="42" t="s">
        <v>98</v>
      </c>
    </row>
    <row r="701" spans="1:6" ht="18.75" x14ac:dyDescent="0.25">
      <c r="A701" s="15" t="s">
        <v>99</v>
      </c>
      <c r="B701" s="50" t="s">
        <v>100</v>
      </c>
      <c r="C701" s="20">
        <v>0.2</v>
      </c>
      <c r="D701" s="43"/>
      <c r="E701" s="43"/>
      <c r="F701" s="44"/>
    </row>
    <row r="702" spans="1:6" ht="37.5" x14ac:dyDescent="0.25">
      <c r="A702" s="14"/>
      <c r="B702" s="13" t="s">
        <v>101</v>
      </c>
      <c r="C702" s="33">
        <v>0.2</v>
      </c>
      <c r="D702" s="45"/>
      <c r="E702" s="45"/>
      <c r="F702" s="46"/>
    </row>
    <row r="703" spans="1:6" ht="19.5" thickBot="1" x14ac:dyDescent="0.3">
      <c r="A703" s="36" t="s">
        <v>93</v>
      </c>
      <c r="B703" s="51"/>
      <c r="C703" s="48">
        <v>41</v>
      </c>
      <c r="D703" s="38"/>
      <c r="E703" s="38"/>
      <c r="F703" s="39"/>
    </row>
    <row r="704" spans="1:6" ht="15.75" thickTop="1" x14ac:dyDescent="0.25"/>
    <row r="705" spans="1:6" ht="15.75" thickBot="1" x14ac:dyDescent="0.3">
      <c r="A705" s="172" t="s">
        <v>145</v>
      </c>
      <c r="B705" s="173"/>
      <c r="C705" s="173"/>
      <c r="D705" s="173"/>
    </row>
    <row r="706" spans="1:6" ht="19.5" thickTop="1" x14ac:dyDescent="0.25">
      <c r="A706" s="12"/>
      <c r="B706" s="174" t="s">
        <v>121</v>
      </c>
      <c r="C706" s="181"/>
      <c r="D706" s="29"/>
    </row>
    <row r="707" spans="1:6" ht="75" x14ac:dyDescent="0.25">
      <c r="A707" s="30" t="s">
        <v>133</v>
      </c>
      <c r="B707" s="15" t="s">
        <v>77</v>
      </c>
      <c r="C707" s="16" t="s">
        <v>78</v>
      </c>
      <c r="D707" s="31" t="s">
        <v>23</v>
      </c>
    </row>
    <row r="708" spans="1:6" ht="18.75" x14ac:dyDescent="0.25">
      <c r="A708" s="15" t="s">
        <v>134</v>
      </c>
      <c r="B708" s="20">
        <v>19</v>
      </c>
      <c r="C708" s="22">
        <v>4</v>
      </c>
      <c r="D708" s="32">
        <v>23</v>
      </c>
    </row>
    <row r="709" spans="1:6" ht="18.75" x14ac:dyDescent="0.25">
      <c r="A709" s="14"/>
      <c r="B709" s="33">
        <v>18.510000000000002</v>
      </c>
      <c r="C709" s="34">
        <v>4.49</v>
      </c>
      <c r="D709" s="35">
        <v>0</v>
      </c>
    </row>
    <row r="710" spans="1:6" ht="18.75" x14ac:dyDescent="0.25">
      <c r="A710" s="15" t="s">
        <v>135</v>
      </c>
      <c r="B710" s="20">
        <v>14</v>
      </c>
      <c r="C710" s="22">
        <v>4</v>
      </c>
      <c r="D710" s="32">
        <v>18</v>
      </c>
    </row>
    <row r="711" spans="1:6" ht="18.75" x14ac:dyDescent="0.25">
      <c r="A711" s="14"/>
      <c r="B711" s="33">
        <v>14.49</v>
      </c>
      <c r="C711" s="34">
        <v>3.51</v>
      </c>
      <c r="D711" s="35">
        <v>0</v>
      </c>
    </row>
    <row r="712" spans="1:6" ht="18.75" x14ac:dyDescent="0.25">
      <c r="A712" s="15" t="s">
        <v>23</v>
      </c>
      <c r="B712" s="20">
        <v>33</v>
      </c>
      <c r="C712" s="22">
        <v>8</v>
      </c>
      <c r="D712" s="32">
        <v>41</v>
      </c>
    </row>
    <row r="713" spans="1:6" ht="19.5" thickBot="1" x14ac:dyDescent="0.3">
      <c r="A713" s="36"/>
      <c r="B713" s="37"/>
      <c r="C713" s="38"/>
      <c r="D713" s="39"/>
    </row>
    <row r="714" spans="1:6" ht="15.75" thickTop="1" x14ac:dyDescent="0.25"/>
    <row r="715" spans="1:6" ht="15.75" thickBot="1" x14ac:dyDescent="0.3">
      <c r="A715" s="172" t="s">
        <v>81</v>
      </c>
      <c r="B715" s="173"/>
      <c r="C715" s="173"/>
      <c r="D715" s="173"/>
      <c r="E715" s="173"/>
      <c r="F715" s="173"/>
    </row>
    <row r="716" spans="1:6" ht="57" thickTop="1" x14ac:dyDescent="0.25">
      <c r="A716" s="12" t="s">
        <v>82</v>
      </c>
      <c r="B716" s="40" t="s">
        <v>83</v>
      </c>
      <c r="C716" s="41" t="s">
        <v>84</v>
      </c>
      <c r="D716" s="41" t="s">
        <v>85</v>
      </c>
      <c r="E716" s="41" t="s">
        <v>86</v>
      </c>
      <c r="F716" s="42" t="s">
        <v>87</v>
      </c>
    </row>
    <row r="717" spans="1:6" ht="18.75" x14ac:dyDescent="0.25">
      <c r="A717" s="15" t="s">
        <v>88</v>
      </c>
      <c r="B717" s="20">
        <v>0.15</v>
      </c>
      <c r="C717" s="22">
        <v>1</v>
      </c>
      <c r="D717" s="22">
        <v>0.69799999999999995</v>
      </c>
      <c r="E717" s="43"/>
      <c r="F717" s="44"/>
    </row>
    <row r="718" spans="1:6" ht="18.75" x14ac:dyDescent="0.25">
      <c r="A718" s="14" t="s">
        <v>89</v>
      </c>
      <c r="B718" s="33">
        <v>0.15</v>
      </c>
      <c r="C718" s="34">
        <v>1</v>
      </c>
      <c r="D718" s="34">
        <v>0.69899999999999995</v>
      </c>
      <c r="E718" s="45"/>
      <c r="F718" s="46"/>
    </row>
    <row r="719" spans="1:6" ht="18.75" x14ac:dyDescent="0.25">
      <c r="A719" s="14" t="s">
        <v>90</v>
      </c>
      <c r="B719" s="47"/>
      <c r="C719" s="45"/>
      <c r="D719" s="45"/>
      <c r="E719" s="34">
        <v>0.71299999999999997</v>
      </c>
      <c r="F719" s="35">
        <v>0.5</v>
      </c>
    </row>
    <row r="720" spans="1:6" ht="18.75" x14ac:dyDescent="0.25">
      <c r="A720" s="14" t="s">
        <v>91</v>
      </c>
      <c r="B720" s="33">
        <v>0</v>
      </c>
      <c r="C720" s="34">
        <v>1</v>
      </c>
      <c r="D720" s="34">
        <v>1</v>
      </c>
      <c r="E720" s="45"/>
      <c r="F720" s="46"/>
    </row>
    <row r="721" spans="1:6" ht="18.75" x14ac:dyDescent="0.25">
      <c r="A721" s="14" t="s">
        <v>92</v>
      </c>
      <c r="B721" s="33">
        <v>0.15</v>
      </c>
      <c r="C721" s="34">
        <v>1</v>
      </c>
      <c r="D721" s="34">
        <v>0.70199999999999996</v>
      </c>
      <c r="E721" s="45"/>
      <c r="F721" s="46"/>
    </row>
    <row r="722" spans="1:6" ht="19.5" thickBot="1" x14ac:dyDescent="0.3">
      <c r="A722" s="36" t="s">
        <v>93</v>
      </c>
      <c r="B722" s="48">
        <v>41</v>
      </c>
      <c r="C722" s="38"/>
      <c r="D722" s="38"/>
      <c r="E722" s="38"/>
      <c r="F722" s="39"/>
    </row>
    <row r="723" spans="1:6" ht="15.75" thickTop="1" x14ac:dyDescent="0.25"/>
    <row r="724" spans="1:6" ht="15.75" thickBot="1" x14ac:dyDescent="0.3">
      <c r="A724" s="172" t="s">
        <v>94</v>
      </c>
      <c r="B724" s="173"/>
      <c r="C724" s="173"/>
      <c r="D724" s="173"/>
      <c r="E724" s="173"/>
      <c r="F724" s="173"/>
    </row>
    <row r="725" spans="1:6" ht="38.25" thickTop="1" x14ac:dyDescent="0.25">
      <c r="A725" s="12" t="s">
        <v>95</v>
      </c>
      <c r="B725" s="49" t="s">
        <v>82</v>
      </c>
      <c r="C725" s="40" t="s">
        <v>83</v>
      </c>
      <c r="D725" s="41" t="s">
        <v>96</v>
      </c>
      <c r="E725" s="41" t="s">
        <v>97</v>
      </c>
      <c r="F725" s="42" t="s">
        <v>98</v>
      </c>
    </row>
    <row r="726" spans="1:6" ht="18.75" x14ac:dyDescent="0.25">
      <c r="A726" s="15" t="s">
        <v>99</v>
      </c>
      <c r="B726" s="50" t="s">
        <v>100</v>
      </c>
      <c r="C726" s="20">
        <v>0.06</v>
      </c>
      <c r="D726" s="43"/>
      <c r="E726" s="43"/>
      <c r="F726" s="44"/>
    </row>
    <row r="727" spans="1:6" ht="37.5" x14ac:dyDescent="0.25">
      <c r="A727" s="14"/>
      <c r="B727" s="13" t="s">
        <v>101</v>
      </c>
      <c r="C727" s="33">
        <v>0.06</v>
      </c>
      <c r="D727" s="45"/>
      <c r="E727" s="45"/>
      <c r="F727" s="46"/>
    </row>
    <row r="728" spans="1:6" ht="19.5" thickBot="1" x14ac:dyDescent="0.3">
      <c r="A728" s="36" t="s">
        <v>93</v>
      </c>
      <c r="B728" s="51"/>
      <c r="C728" s="48">
        <v>41</v>
      </c>
      <c r="D728" s="38"/>
      <c r="E728" s="38"/>
      <c r="F728" s="39"/>
    </row>
    <row r="729" spans="1:6" ht="15.75" thickTop="1" x14ac:dyDescent="0.25"/>
    <row r="730" spans="1:6" ht="15.75" thickBot="1" x14ac:dyDescent="0.3">
      <c r="A730" s="172" t="s">
        <v>146</v>
      </c>
      <c r="B730" s="173"/>
      <c r="C730" s="173"/>
      <c r="D730" s="173"/>
    </row>
    <row r="731" spans="1:6" ht="19.5" thickTop="1" x14ac:dyDescent="0.25">
      <c r="A731" s="12"/>
      <c r="B731" s="174" t="s">
        <v>123</v>
      </c>
      <c r="C731" s="181"/>
      <c r="D731" s="29"/>
    </row>
    <row r="732" spans="1:6" ht="75" x14ac:dyDescent="0.25">
      <c r="A732" s="30" t="s">
        <v>133</v>
      </c>
      <c r="B732" s="15" t="s">
        <v>77</v>
      </c>
      <c r="C732" s="16" t="s">
        <v>78</v>
      </c>
      <c r="D732" s="31" t="s">
        <v>23</v>
      </c>
    </row>
    <row r="733" spans="1:6" ht="18.75" x14ac:dyDescent="0.25">
      <c r="A733" s="15" t="s">
        <v>134</v>
      </c>
      <c r="B733" s="20">
        <v>9</v>
      </c>
      <c r="C733" s="22">
        <v>14</v>
      </c>
      <c r="D733" s="32">
        <v>23</v>
      </c>
    </row>
    <row r="734" spans="1:6" ht="18.75" x14ac:dyDescent="0.25">
      <c r="A734" s="14"/>
      <c r="B734" s="33">
        <v>6.57</v>
      </c>
      <c r="C734" s="34">
        <v>16.43</v>
      </c>
      <c r="D734" s="35">
        <v>0</v>
      </c>
    </row>
    <row r="735" spans="1:6" ht="18.75" x14ac:dyDescent="0.25">
      <c r="A735" s="15" t="s">
        <v>135</v>
      </c>
      <c r="B735" s="20">
        <v>3</v>
      </c>
      <c r="C735" s="22">
        <v>16</v>
      </c>
      <c r="D735" s="32">
        <v>19</v>
      </c>
    </row>
    <row r="736" spans="1:6" ht="18.75" x14ac:dyDescent="0.25">
      <c r="A736" s="14"/>
      <c r="B736" s="33">
        <v>5.43</v>
      </c>
      <c r="C736" s="34">
        <v>13.57</v>
      </c>
      <c r="D736" s="35">
        <v>0</v>
      </c>
    </row>
    <row r="737" spans="1:6" ht="18.75" x14ac:dyDescent="0.25">
      <c r="A737" s="15" t="s">
        <v>23</v>
      </c>
      <c r="B737" s="20">
        <v>12</v>
      </c>
      <c r="C737" s="22">
        <v>30</v>
      </c>
      <c r="D737" s="32">
        <v>42</v>
      </c>
    </row>
    <row r="738" spans="1:6" ht="19.5" thickBot="1" x14ac:dyDescent="0.3">
      <c r="A738" s="36"/>
      <c r="B738" s="37"/>
      <c r="C738" s="38"/>
      <c r="D738" s="39"/>
    </row>
    <row r="739" spans="1:6" ht="15.75" thickTop="1" x14ac:dyDescent="0.25"/>
    <row r="740" spans="1:6" ht="15.75" thickBot="1" x14ac:dyDescent="0.3">
      <c r="A740" s="172" t="s">
        <v>81</v>
      </c>
      <c r="B740" s="173"/>
      <c r="C740" s="173"/>
      <c r="D740" s="173"/>
      <c r="E740" s="173"/>
      <c r="F740" s="173"/>
    </row>
    <row r="741" spans="1:6" ht="57" thickTop="1" x14ac:dyDescent="0.25">
      <c r="A741" s="12" t="s">
        <v>82</v>
      </c>
      <c r="B741" s="40" t="s">
        <v>83</v>
      </c>
      <c r="C741" s="41" t="s">
        <v>84</v>
      </c>
      <c r="D741" s="41" t="s">
        <v>85</v>
      </c>
      <c r="E741" s="41" t="s">
        <v>86</v>
      </c>
      <c r="F741" s="42" t="s">
        <v>87</v>
      </c>
    </row>
    <row r="742" spans="1:6" s="62" customFormat="1" ht="18.75" x14ac:dyDescent="0.25">
      <c r="A742" s="57" t="s">
        <v>88</v>
      </c>
      <c r="B742" s="58">
        <v>2.78</v>
      </c>
      <c r="C742" s="59">
        <v>1</v>
      </c>
      <c r="D742" s="59">
        <v>9.6000000000000002E-2</v>
      </c>
      <c r="E742" s="60"/>
      <c r="F742" s="61"/>
    </row>
    <row r="743" spans="1:6" ht="18.75" x14ac:dyDescent="0.25">
      <c r="A743" s="14" t="s">
        <v>89</v>
      </c>
      <c r="B743" s="33">
        <v>2.89</v>
      </c>
      <c r="C743" s="34">
        <v>1</v>
      </c>
      <c r="D743" s="34">
        <v>8.8999999999999996E-2</v>
      </c>
      <c r="E743" s="45"/>
      <c r="F743" s="46"/>
    </row>
    <row r="744" spans="1:6" ht="18.75" x14ac:dyDescent="0.25">
      <c r="A744" s="14" t="s">
        <v>90</v>
      </c>
      <c r="B744" s="47"/>
      <c r="C744" s="45"/>
      <c r="D744" s="45"/>
      <c r="E744" s="34">
        <v>0.16900000000000001</v>
      </c>
      <c r="F744" s="35">
        <v>9.1999999999999998E-2</v>
      </c>
    </row>
    <row r="745" spans="1:6" ht="18.75" x14ac:dyDescent="0.25">
      <c r="A745" s="14" t="s">
        <v>91</v>
      </c>
      <c r="B745" s="33">
        <v>1.75</v>
      </c>
      <c r="C745" s="34">
        <v>1</v>
      </c>
      <c r="D745" s="34">
        <v>0.186</v>
      </c>
      <c r="E745" s="45"/>
      <c r="F745" s="46"/>
    </row>
    <row r="746" spans="1:6" ht="18.75" x14ac:dyDescent="0.25">
      <c r="A746" s="14" t="s">
        <v>92</v>
      </c>
      <c r="B746" s="33">
        <v>2.71</v>
      </c>
      <c r="C746" s="34">
        <v>1</v>
      </c>
      <c r="D746" s="34">
        <v>0.1</v>
      </c>
      <c r="E746" s="45"/>
      <c r="F746" s="46"/>
    </row>
    <row r="747" spans="1:6" ht="19.5" thickBot="1" x14ac:dyDescent="0.3">
      <c r="A747" s="36" t="s">
        <v>93</v>
      </c>
      <c r="B747" s="48">
        <v>42</v>
      </c>
      <c r="C747" s="38"/>
      <c r="D747" s="38"/>
      <c r="E747" s="38"/>
      <c r="F747" s="39"/>
    </row>
    <row r="748" spans="1:6" ht="15.75" thickTop="1" x14ac:dyDescent="0.25"/>
    <row r="749" spans="1:6" ht="15.75" thickBot="1" x14ac:dyDescent="0.3">
      <c r="A749" s="172" t="s">
        <v>94</v>
      </c>
      <c r="B749" s="173"/>
      <c r="C749" s="173"/>
      <c r="D749" s="173"/>
      <c r="E749" s="173"/>
      <c r="F749" s="173"/>
    </row>
    <row r="750" spans="1:6" ht="38.25" thickTop="1" x14ac:dyDescent="0.25">
      <c r="A750" s="12" t="s">
        <v>95</v>
      </c>
      <c r="B750" s="49" t="s">
        <v>82</v>
      </c>
      <c r="C750" s="40" t="s">
        <v>83</v>
      </c>
      <c r="D750" s="41" t="s">
        <v>96</v>
      </c>
      <c r="E750" s="41" t="s">
        <v>97</v>
      </c>
      <c r="F750" s="42" t="s">
        <v>98</v>
      </c>
    </row>
    <row r="751" spans="1:6" ht="18.75" x14ac:dyDescent="0.25">
      <c r="A751" s="15" t="s">
        <v>99</v>
      </c>
      <c r="B751" s="50" t="s">
        <v>100</v>
      </c>
      <c r="C751" s="20">
        <v>0.26</v>
      </c>
      <c r="D751" s="43"/>
      <c r="E751" s="43"/>
      <c r="F751" s="44"/>
    </row>
    <row r="752" spans="1:6" ht="37.5" x14ac:dyDescent="0.25">
      <c r="A752" s="14"/>
      <c r="B752" s="13" t="s">
        <v>101</v>
      </c>
      <c r="C752" s="33">
        <v>0.26</v>
      </c>
      <c r="D752" s="45"/>
      <c r="E752" s="45"/>
      <c r="F752" s="46"/>
    </row>
    <row r="753" spans="1:6" ht="19.5" thickBot="1" x14ac:dyDescent="0.3">
      <c r="A753" s="36" t="s">
        <v>93</v>
      </c>
      <c r="B753" s="51"/>
      <c r="C753" s="48">
        <v>42</v>
      </c>
      <c r="D753" s="38"/>
      <c r="E753" s="38"/>
      <c r="F753" s="39"/>
    </row>
    <row r="754" spans="1:6" ht="15.75" thickTop="1" x14ac:dyDescent="0.25"/>
    <row r="755" spans="1:6" ht="15.75" thickBot="1" x14ac:dyDescent="0.3">
      <c r="A755" s="172" t="s">
        <v>147</v>
      </c>
      <c r="B755" s="173"/>
      <c r="C755" s="173"/>
      <c r="D755" s="173"/>
    </row>
    <row r="756" spans="1:6" ht="19.5" thickTop="1" x14ac:dyDescent="0.25">
      <c r="A756" s="12"/>
      <c r="B756" s="174" t="s">
        <v>125</v>
      </c>
      <c r="C756" s="181"/>
      <c r="D756" s="29"/>
    </row>
    <row r="757" spans="1:6" ht="75" x14ac:dyDescent="0.25">
      <c r="A757" s="30" t="s">
        <v>133</v>
      </c>
      <c r="B757" s="15" t="s">
        <v>77</v>
      </c>
      <c r="C757" s="16" t="s">
        <v>78</v>
      </c>
      <c r="D757" s="31" t="s">
        <v>23</v>
      </c>
    </row>
    <row r="758" spans="1:6" ht="18.75" x14ac:dyDescent="0.25">
      <c r="A758" s="15" t="s">
        <v>134</v>
      </c>
      <c r="B758" s="20">
        <v>21</v>
      </c>
      <c r="C758" s="22">
        <v>1</v>
      </c>
      <c r="D758" s="32">
        <v>22</v>
      </c>
    </row>
    <row r="759" spans="1:6" ht="18.75" x14ac:dyDescent="0.25">
      <c r="A759" s="14"/>
      <c r="B759" s="33">
        <v>20.93</v>
      </c>
      <c r="C759" s="34">
        <v>1.07</v>
      </c>
      <c r="D759" s="35">
        <v>0</v>
      </c>
    </row>
    <row r="760" spans="1:6" ht="18.75" x14ac:dyDescent="0.25">
      <c r="A760" s="15" t="s">
        <v>135</v>
      </c>
      <c r="B760" s="20">
        <v>18</v>
      </c>
      <c r="C760" s="22">
        <v>1</v>
      </c>
      <c r="D760" s="32">
        <v>19</v>
      </c>
    </row>
    <row r="761" spans="1:6" ht="18.75" x14ac:dyDescent="0.25">
      <c r="A761" s="14"/>
      <c r="B761" s="33">
        <v>18.07</v>
      </c>
      <c r="C761" s="34">
        <v>0.93</v>
      </c>
      <c r="D761" s="35">
        <v>0</v>
      </c>
    </row>
    <row r="762" spans="1:6" ht="18.75" x14ac:dyDescent="0.25">
      <c r="A762" s="15" t="s">
        <v>23</v>
      </c>
      <c r="B762" s="20">
        <v>39</v>
      </c>
      <c r="C762" s="22">
        <v>2</v>
      </c>
      <c r="D762" s="32">
        <v>41</v>
      </c>
    </row>
    <row r="763" spans="1:6" ht="19.5" thickBot="1" x14ac:dyDescent="0.3">
      <c r="A763" s="36"/>
      <c r="B763" s="37"/>
      <c r="C763" s="38"/>
      <c r="D763" s="39"/>
    </row>
    <row r="764" spans="1:6" ht="15.75" thickTop="1" x14ac:dyDescent="0.25"/>
    <row r="765" spans="1:6" ht="15.75" thickBot="1" x14ac:dyDescent="0.3">
      <c r="A765" s="172" t="s">
        <v>81</v>
      </c>
      <c r="B765" s="173"/>
      <c r="C765" s="173"/>
      <c r="D765" s="173"/>
      <c r="E765" s="173"/>
      <c r="F765" s="173"/>
    </row>
    <row r="766" spans="1:6" ht="57" thickTop="1" x14ac:dyDescent="0.25">
      <c r="A766" s="12" t="s">
        <v>82</v>
      </c>
      <c r="B766" s="40" t="s">
        <v>83</v>
      </c>
      <c r="C766" s="41" t="s">
        <v>84</v>
      </c>
      <c r="D766" s="41" t="s">
        <v>85</v>
      </c>
      <c r="E766" s="41" t="s">
        <v>86</v>
      </c>
      <c r="F766" s="42" t="s">
        <v>87</v>
      </c>
    </row>
    <row r="767" spans="1:6" ht="18.75" x14ac:dyDescent="0.25">
      <c r="A767" s="15" t="s">
        <v>88</v>
      </c>
      <c r="B767" s="20">
        <v>0.01</v>
      </c>
      <c r="C767" s="22">
        <v>1</v>
      </c>
      <c r="D767" s="22">
        <v>0.91500000000000004</v>
      </c>
      <c r="E767" s="43"/>
      <c r="F767" s="44"/>
    </row>
    <row r="768" spans="1:6" ht="18.75" x14ac:dyDescent="0.25">
      <c r="A768" s="14" t="s">
        <v>89</v>
      </c>
      <c r="B768" s="33">
        <v>0.01</v>
      </c>
      <c r="C768" s="34">
        <v>1</v>
      </c>
      <c r="D768" s="34">
        <v>0.91500000000000004</v>
      </c>
      <c r="E768" s="45"/>
      <c r="F768" s="46"/>
    </row>
    <row r="769" spans="1:6" ht="18.75" x14ac:dyDescent="0.25">
      <c r="A769" s="14" t="s">
        <v>90</v>
      </c>
      <c r="B769" s="47"/>
      <c r="C769" s="45"/>
      <c r="D769" s="45"/>
      <c r="E769" s="34">
        <v>1.119</v>
      </c>
      <c r="F769" s="35">
        <v>0.71799999999999997</v>
      </c>
    </row>
    <row r="770" spans="1:6" ht="18.75" x14ac:dyDescent="0.25">
      <c r="A770" s="14" t="s">
        <v>91</v>
      </c>
      <c r="B770" s="33">
        <v>0</v>
      </c>
      <c r="C770" s="34">
        <v>1</v>
      </c>
      <c r="D770" s="34">
        <v>1</v>
      </c>
      <c r="E770" s="45"/>
      <c r="F770" s="46"/>
    </row>
    <row r="771" spans="1:6" ht="18.75" x14ac:dyDescent="0.25">
      <c r="A771" s="14" t="s">
        <v>92</v>
      </c>
      <c r="B771" s="33">
        <v>0.01</v>
      </c>
      <c r="C771" s="34">
        <v>1</v>
      </c>
      <c r="D771" s="34">
        <v>0.91600000000000004</v>
      </c>
      <c r="E771" s="45"/>
      <c r="F771" s="46"/>
    </row>
    <row r="772" spans="1:6" ht="19.5" thickBot="1" x14ac:dyDescent="0.3">
      <c r="A772" s="36" t="s">
        <v>93</v>
      </c>
      <c r="B772" s="48">
        <v>41</v>
      </c>
      <c r="C772" s="38"/>
      <c r="D772" s="38"/>
      <c r="E772" s="38"/>
      <c r="F772" s="39"/>
    </row>
    <row r="773" spans="1:6" ht="15.75" thickTop="1" x14ac:dyDescent="0.25"/>
    <row r="774" spans="1:6" ht="15.75" thickBot="1" x14ac:dyDescent="0.3">
      <c r="A774" s="172" t="s">
        <v>94</v>
      </c>
      <c r="B774" s="173"/>
      <c r="C774" s="173"/>
      <c r="D774" s="173"/>
      <c r="E774" s="173"/>
      <c r="F774" s="173"/>
    </row>
    <row r="775" spans="1:6" ht="38.25" thickTop="1" x14ac:dyDescent="0.25">
      <c r="A775" s="12" t="s">
        <v>95</v>
      </c>
      <c r="B775" s="49" t="s">
        <v>82</v>
      </c>
      <c r="C775" s="40" t="s">
        <v>83</v>
      </c>
      <c r="D775" s="41" t="s">
        <v>96</v>
      </c>
      <c r="E775" s="41" t="s">
        <v>97</v>
      </c>
      <c r="F775" s="42" t="s">
        <v>98</v>
      </c>
    </row>
    <row r="776" spans="1:6" ht="18.75" x14ac:dyDescent="0.25">
      <c r="A776" s="15" t="s">
        <v>99</v>
      </c>
      <c r="B776" s="50" t="s">
        <v>100</v>
      </c>
      <c r="C776" s="20">
        <v>0.02</v>
      </c>
      <c r="D776" s="43"/>
      <c r="E776" s="43"/>
      <c r="F776" s="44"/>
    </row>
    <row r="777" spans="1:6" ht="37.5" x14ac:dyDescent="0.25">
      <c r="A777" s="14"/>
      <c r="B777" s="13" t="s">
        <v>101</v>
      </c>
      <c r="C777" s="33">
        <v>0.02</v>
      </c>
      <c r="D777" s="45"/>
      <c r="E777" s="45"/>
      <c r="F777" s="46"/>
    </row>
    <row r="778" spans="1:6" ht="19.5" thickBot="1" x14ac:dyDescent="0.3">
      <c r="A778" s="36" t="s">
        <v>93</v>
      </c>
      <c r="B778" s="51"/>
      <c r="C778" s="48">
        <v>41</v>
      </c>
      <c r="D778" s="38"/>
      <c r="E778" s="38"/>
      <c r="F778" s="39"/>
    </row>
    <row r="779" spans="1:6" ht="15.75" thickTop="1" x14ac:dyDescent="0.25"/>
    <row r="780" spans="1:6" ht="15.75" thickBot="1" x14ac:dyDescent="0.3">
      <c r="A780" s="172" t="s">
        <v>148</v>
      </c>
      <c r="B780" s="173"/>
      <c r="C780" s="173"/>
      <c r="D780" s="173"/>
    </row>
    <row r="781" spans="1:6" ht="19.5" thickTop="1" x14ac:dyDescent="0.25">
      <c r="A781" s="12"/>
      <c r="B781" s="174" t="s">
        <v>127</v>
      </c>
      <c r="C781" s="181"/>
      <c r="D781" s="29"/>
    </row>
    <row r="782" spans="1:6" ht="75" x14ac:dyDescent="0.25">
      <c r="A782" s="30" t="s">
        <v>133</v>
      </c>
      <c r="B782" s="15" t="s">
        <v>77</v>
      </c>
      <c r="C782" s="16" t="s">
        <v>78</v>
      </c>
      <c r="D782" s="31" t="s">
        <v>23</v>
      </c>
    </row>
    <row r="783" spans="1:6" ht="18.75" x14ac:dyDescent="0.25">
      <c r="A783" s="15" t="s">
        <v>134</v>
      </c>
      <c r="B783" s="20">
        <v>5</v>
      </c>
      <c r="C783" s="22">
        <v>18</v>
      </c>
      <c r="D783" s="32">
        <v>23</v>
      </c>
    </row>
    <row r="784" spans="1:6" ht="18.75" x14ac:dyDescent="0.25">
      <c r="A784" s="14"/>
      <c r="B784" s="33">
        <v>6.02</v>
      </c>
      <c r="C784" s="34">
        <v>16.98</v>
      </c>
      <c r="D784" s="35">
        <v>0</v>
      </c>
    </row>
    <row r="785" spans="1:6" ht="18.75" x14ac:dyDescent="0.25">
      <c r="A785" s="15" t="s">
        <v>135</v>
      </c>
      <c r="B785" s="20">
        <v>6</v>
      </c>
      <c r="C785" s="22">
        <v>13</v>
      </c>
      <c r="D785" s="32">
        <v>19</v>
      </c>
    </row>
    <row r="786" spans="1:6" ht="18.75" x14ac:dyDescent="0.25">
      <c r="A786" s="14"/>
      <c r="B786" s="33">
        <v>4.9800000000000004</v>
      </c>
      <c r="C786" s="34">
        <v>14.02</v>
      </c>
      <c r="D786" s="35">
        <v>0</v>
      </c>
    </row>
    <row r="787" spans="1:6" ht="18.75" x14ac:dyDescent="0.25">
      <c r="A787" s="15" t="s">
        <v>23</v>
      </c>
      <c r="B787" s="20">
        <v>11</v>
      </c>
      <c r="C787" s="22">
        <v>31</v>
      </c>
      <c r="D787" s="32">
        <v>42</v>
      </c>
    </row>
    <row r="788" spans="1:6" ht="19.5" thickBot="1" x14ac:dyDescent="0.3">
      <c r="A788" s="36"/>
      <c r="B788" s="37"/>
      <c r="C788" s="38"/>
      <c r="D788" s="39"/>
    </row>
    <row r="789" spans="1:6" ht="15.75" thickTop="1" x14ac:dyDescent="0.25"/>
    <row r="790" spans="1:6" ht="15.75" thickBot="1" x14ac:dyDescent="0.3">
      <c r="A790" s="172" t="s">
        <v>81</v>
      </c>
      <c r="B790" s="173"/>
      <c r="C790" s="173"/>
      <c r="D790" s="173"/>
      <c r="E790" s="173"/>
      <c r="F790" s="173"/>
    </row>
    <row r="791" spans="1:6" ht="57" thickTop="1" x14ac:dyDescent="0.25">
      <c r="A791" s="12" t="s">
        <v>82</v>
      </c>
      <c r="B791" s="40" t="s">
        <v>83</v>
      </c>
      <c r="C791" s="41" t="s">
        <v>84</v>
      </c>
      <c r="D791" s="41" t="s">
        <v>85</v>
      </c>
      <c r="E791" s="41" t="s">
        <v>86</v>
      </c>
      <c r="F791" s="42" t="s">
        <v>87</v>
      </c>
    </row>
    <row r="792" spans="1:6" ht="18.75" x14ac:dyDescent="0.25">
      <c r="A792" s="15" t="s">
        <v>88</v>
      </c>
      <c r="B792" s="20">
        <v>0.52</v>
      </c>
      <c r="C792" s="22">
        <v>1</v>
      </c>
      <c r="D792" s="22">
        <v>0.47</v>
      </c>
      <c r="E792" s="43"/>
      <c r="F792" s="44"/>
    </row>
    <row r="793" spans="1:6" ht="18.75" x14ac:dyDescent="0.25">
      <c r="A793" s="14" t="s">
        <v>89</v>
      </c>
      <c r="B793" s="33">
        <v>0.52</v>
      </c>
      <c r="C793" s="34">
        <v>1</v>
      </c>
      <c r="D793" s="34">
        <v>0.47099999999999997</v>
      </c>
      <c r="E793" s="45"/>
      <c r="F793" s="46"/>
    </row>
    <row r="794" spans="1:6" ht="18.75" x14ac:dyDescent="0.25">
      <c r="A794" s="14" t="s">
        <v>90</v>
      </c>
      <c r="B794" s="47"/>
      <c r="C794" s="45"/>
      <c r="D794" s="45"/>
      <c r="E794" s="34">
        <v>0.504</v>
      </c>
      <c r="F794" s="35">
        <v>0.35499999999999998</v>
      </c>
    </row>
    <row r="795" spans="1:6" ht="18.75" x14ac:dyDescent="0.25">
      <c r="A795" s="14" t="s">
        <v>91</v>
      </c>
      <c r="B795" s="33">
        <v>0.14000000000000001</v>
      </c>
      <c r="C795" s="34">
        <v>1</v>
      </c>
      <c r="D795" s="34">
        <v>0.71199999999999997</v>
      </c>
      <c r="E795" s="45"/>
      <c r="F795" s="46"/>
    </row>
    <row r="796" spans="1:6" ht="18.75" x14ac:dyDescent="0.25">
      <c r="A796" s="14" t="s">
        <v>92</v>
      </c>
      <c r="B796" s="33">
        <v>0.51</v>
      </c>
      <c r="C796" s="34">
        <v>1</v>
      </c>
      <c r="D796" s="34">
        <v>0.47599999999999998</v>
      </c>
      <c r="E796" s="45"/>
      <c r="F796" s="46"/>
    </row>
    <row r="797" spans="1:6" ht="19.5" thickBot="1" x14ac:dyDescent="0.3">
      <c r="A797" s="36" t="s">
        <v>93</v>
      </c>
      <c r="B797" s="48">
        <v>42</v>
      </c>
      <c r="C797" s="38"/>
      <c r="D797" s="38"/>
      <c r="E797" s="38"/>
      <c r="F797" s="39"/>
    </row>
    <row r="798" spans="1:6" ht="15.75" thickTop="1" x14ac:dyDescent="0.25"/>
    <row r="799" spans="1:6" ht="15.75" thickBot="1" x14ac:dyDescent="0.3">
      <c r="A799" s="172" t="s">
        <v>94</v>
      </c>
      <c r="B799" s="173"/>
      <c r="C799" s="173"/>
      <c r="D799" s="173"/>
      <c r="E799" s="173"/>
      <c r="F799" s="173"/>
    </row>
    <row r="800" spans="1:6" ht="38.25" thickTop="1" x14ac:dyDescent="0.25">
      <c r="A800" s="12" t="s">
        <v>95</v>
      </c>
      <c r="B800" s="49" t="s">
        <v>82</v>
      </c>
      <c r="C800" s="40" t="s">
        <v>83</v>
      </c>
      <c r="D800" s="41" t="s">
        <v>96</v>
      </c>
      <c r="E800" s="41" t="s">
        <v>97</v>
      </c>
      <c r="F800" s="42" t="s">
        <v>98</v>
      </c>
    </row>
    <row r="801" spans="1:6" ht="18.75" x14ac:dyDescent="0.25">
      <c r="A801" s="15" t="s">
        <v>99</v>
      </c>
      <c r="B801" s="50" t="s">
        <v>100</v>
      </c>
      <c r="C801" s="20">
        <v>0.11</v>
      </c>
      <c r="D801" s="43"/>
      <c r="E801" s="43"/>
      <c r="F801" s="44"/>
    </row>
    <row r="802" spans="1:6" ht="37.5" x14ac:dyDescent="0.25">
      <c r="A802" s="14"/>
      <c r="B802" s="13" t="s">
        <v>101</v>
      </c>
      <c r="C802" s="33">
        <v>0.11</v>
      </c>
      <c r="D802" s="45"/>
      <c r="E802" s="45"/>
      <c r="F802" s="46"/>
    </row>
    <row r="803" spans="1:6" ht="19.5" thickBot="1" x14ac:dyDescent="0.3">
      <c r="A803" s="36" t="s">
        <v>93</v>
      </c>
      <c r="B803" s="51"/>
      <c r="C803" s="48">
        <v>42</v>
      </c>
      <c r="D803" s="38"/>
      <c r="E803" s="38"/>
      <c r="F803" s="39"/>
    </row>
    <row r="804" spans="1:6" ht="15.75" thickTop="1" x14ac:dyDescent="0.25"/>
    <row r="805" spans="1:6" ht="15.75" thickBot="1" x14ac:dyDescent="0.3">
      <c r="A805" s="172" t="s">
        <v>149</v>
      </c>
      <c r="B805" s="173"/>
      <c r="C805" s="173"/>
      <c r="D805" s="173"/>
    </row>
    <row r="806" spans="1:6" ht="19.5" thickTop="1" x14ac:dyDescent="0.25">
      <c r="A806" s="12"/>
      <c r="B806" s="174" t="s">
        <v>129</v>
      </c>
      <c r="C806" s="181"/>
      <c r="D806" s="29"/>
    </row>
    <row r="807" spans="1:6" ht="75" x14ac:dyDescent="0.25">
      <c r="A807" s="30" t="s">
        <v>133</v>
      </c>
      <c r="B807" s="15" t="s">
        <v>77</v>
      </c>
      <c r="C807" s="16" t="s">
        <v>78</v>
      </c>
      <c r="D807" s="31" t="s">
        <v>23</v>
      </c>
    </row>
    <row r="808" spans="1:6" ht="18.75" x14ac:dyDescent="0.25">
      <c r="A808" s="15" t="s">
        <v>134</v>
      </c>
      <c r="B808" s="20">
        <v>19</v>
      </c>
      <c r="C808" s="22">
        <v>4</v>
      </c>
      <c r="D808" s="32">
        <v>23</v>
      </c>
    </row>
    <row r="809" spans="1:6" ht="18.75" x14ac:dyDescent="0.25">
      <c r="A809" s="14"/>
      <c r="B809" s="33">
        <v>19.170000000000002</v>
      </c>
      <c r="C809" s="34">
        <v>3.83</v>
      </c>
      <c r="D809" s="35">
        <v>0</v>
      </c>
    </row>
    <row r="810" spans="1:6" ht="18.75" x14ac:dyDescent="0.25">
      <c r="A810" s="15" t="s">
        <v>135</v>
      </c>
      <c r="B810" s="20">
        <v>16</v>
      </c>
      <c r="C810" s="22">
        <v>3</v>
      </c>
      <c r="D810" s="32">
        <v>19</v>
      </c>
    </row>
    <row r="811" spans="1:6" ht="18.75" x14ac:dyDescent="0.25">
      <c r="A811" s="14"/>
      <c r="B811" s="33">
        <v>15.83</v>
      </c>
      <c r="C811" s="34">
        <v>3.17</v>
      </c>
      <c r="D811" s="35">
        <v>0</v>
      </c>
    </row>
    <row r="812" spans="1:6" ht="18.75" x14ac:dyDescent="0.25">
      <c r="A812" s="15" t="s">
        <v>23</v>
      </c>
      <c r="B812" s="20">
        <v>35</v>
      </c>
      <c r="C812" s="22">
        <v>7</v>
      </c>
      <c r="D812" s="32">
        <v>42</v>
      </c>
    </row>
    <row r="813" spans="1:6" ht="19.5" thickBot="1" x14ac:dyDescent="0.3">
      <c r="A813" s="36"/>
      <c r="B813" s="37"/>
      <c r="C813" s="38"/>
      <c r="D813" s="39"/>
    </row>
    <row r="814" spans="1:6" ht="15.75" thickTop="1" x14ac:dyDescent="0.25"/>
    <row r="815" spans="1:6" ht="15.75" thickBot="1" x14ac:dyDescent="0.3">
      <c r="A815" s="172" t="s">
        <v>81</v>
      </c>
      <c r="B815" s="173"/>
      <c r="C815" s="173"/>
      <c r="D815" s="173"/>
      <c r="E815" s="173"/>
      <c r="F815" s="173"/>
    </row>
    <row r="816" spans="1:6" ht="57" thickTop="1" x14ac:dyDescent="0.25">
      <c r="A816" s="12" t="s">
        <v>82</v>
      </c>
      <c r="B816" s="40" t="s">
        <v>83</v>
      </c>
      <c r="C816" s="41" t="s">
        <v>84</v>
      </c>
      <c r="D816" s="41" t="s">
        <v>85</v>
      </c>
      <c r="E816" s="41" t="s">
        <v>86</v>
      </c>
      <c r="F816" s="42" t="s">
        <v>87</v>
      </c>
    </row>
    <row r="817" spans="1:6" ht="18.75" x14ac:dyDescent="0.25">
      <c r="A817" s="15" t="s">
        <v>88</v>
      </c>
      <c r="B817" s="20">
        <v>0.02</v>
      </c>
      <c r="C817" s="22">
        <v>1</v>
      </c>
      <c r="D817" s="22">
        <v>0.89</v>
      </c>
      <c r="E817" s="43"/>
      <c r="F817" s="44"/>
    </row>
    <row r="818" spans="1:6" ht="18.75" x14ac:dyDescent="0.25">
      <c r="A818" s="14" t="s">
        <v>89</v>
      </c>
      <c r="B818" s="33">
        <v>0.02</v>
      </c>
      <c r="C818" s="34">
        <v>1</v>
      </c>
      <c r="D818" s="34">
        <v>0.89</v>
      </c>
      <c r="E818" s="45"/>
      <c r="F818" s="46"/>
    </row>
    <row r="819" spans="1:6" ht="18.75" x14ac:dyDescent="0.25">
      <c r="A819" s="14" t="s">
        <v>90</v>
      </c>
      <c r="B819" s="47"/>
      <c r="C819" s="45"/>
      <c r="D819" s="45"/>
      <c r="E819" s="34">
        <v>1</v>
      </c>
      <c r="F819" s="35">
        <v>0.61199999999999999</v>
      </c>
    </row>
    <row r="820" spans="1:6" ht="18.75" x14ac:dyDescent="0.25">
      <c r="A820" s="14" t="s">
        <v>91</v>
      </c>
      <c r="B820" s="33">
        <v>0</v>
      </c>
      <c r="C820" s="34">
        <v>1</v>
      </c>
      <c r="D820" s="34">
        <v>1</v>
      </c>
      <c r="E820" s="45"/>
      <c r="F820" s="46"/>
    </row>
    <row r="821" spans="1:6" ht="18.75" x14ac:dyDescent="0.25">
      <c r="A821" s="14" t="s">
        <v>92</v>
      </c>
      <c r="B821" s="33">
        <v>0.02</v>
      </c>
      <c r="C821" s="34">
        <v>1</v>
      </c>
      <c r="D821" s="34">
        <v>0.89100000000000001</v>
      </c>
      <c r="E821" s="45"/>
      <c r="F821" s="46"/>
    </row>
    <row r="822" spans="1:6" ht="19.5" thickBot="1" x14ac:dyDescent="0.3">
      <c r="A822" s="36" t="s">
        <v>93</v>
      </c>
      <c r="B822" s="48">
        <v>42</v>
      </c>
      <c r="C822" s="38"/>
      <c r="D822" s="38"/>
      <c r="E822" s="38"/>
      <c r="F822" s="39"/>
    </row>
    <row r="823" spans="1:6" ht="15.75" thickTop="1" x14ac:dyDescent="0.25"/>
    <row r="824" spans="1:6" ht="15.75" thickBot="1" x14ac:dyDescent="0.3">
      <c r="A824" s="172" t="s">
        <v>94</v>
      </c>
      <c r="B824" s="173"/>
      <c r="C824" s="173"/>
      <c r="D824" s="173"/>
      <c r="E824" s="173"/>
      <c r="F824" s="173"/>
    </row>
    <row r="825" spans="1:6" ht="38.25" thickTop="1" x14ac:dyDescent="0.25">
      <c r="A825" s="12" t="s">
        <v>95</v>
      </c>
      <c r="B825" s="49" t="s">
        <v>82</v>
      </c>
      <c r="C825" s="40" t="s">
        <v>83</v>
      </c>
      <c r="D825" s="41" t="s">
        <v>96</v>
      </c>
      <c r="E825" s="41" t="s">
        <v>97</v>
      </c>
      <c r="F825" s="42" t="s">
        <v>98</v>
      </c>
    </row>
    <row r="826" spans="1:6" ht="18.75" x14ac:dyDescent="0.25">
      <c r="A826" s="15" t="s">
        <v>99</v>
      </c>
      <c r="B826" s="50" t="s">
        <v>100</v>
      </c>
      <c r="C826" s="20">
        <v>0.02</v>
      </c>
      <c r="D826" s="43"/>
      <c r="E826" s="43"/>
      <c r="F826" s="44"/>
    </row>
    <row r="827" spans="1:6" ht="37.5" x14ac:dyDescent="0.25">
      <c r="A827" s="14"/>
      <c r="B827" s="13" t="s">
        <v>101</v>
      </c>
      <c r="C827" s="33">
        <v>0.02</v>
      </c>
      <c r="D827" s="45"/>
      <c r="E827" s="45"/>
      <c r="F827" s="46"/>
    </row>
    <row r="828" spans="1:6" ht="19.5" thickBot="1" x14ac:dyDescent="0.3">
      <c r="A828" s="36" t="s">
        <v>93</v>
      </c>
      <c r="B828" s="51"/>
      <c r="C828" s="48">
        <v>42</v>
      </c>
      <c r="D828" s="38"/>
      <c r="E828" s="38"/>
      <c r="F828" s="39"/>
    </row>
    <row r="829" spans="1:6" ht="15.75" thickTop="1" x14ac:dyDescent="0.25"/>
    <row r="830" spans="1:6" ht="15.75" thickBot="1" x14ac:dyDescent="0.3">
      <c r="A830" s="172" t="s">
        <v>150</v>
      </c>
      <c r="B830" s="173"/>
      <c r="C830" s="173"/>
      <c r="D830" s="173"/>
    </row>
    <row r="831" spans="1:6" ht="19.5" thickTop="1" x14ac:dyDescent="0.25">
      <c r="A831" s="12"/>
      <c r="B831" s="174" t="s">
        <v>131</v>
      </c>
      <c r="C831" s="181"/>
      <c r="D831" s="29"/>
    </row>
    <row r="832" spans="1:6" ht="75" x14ac:dyDescent="0.25">
      <c r="A832" s="30" t="s">
        <v>133</v>
      </c>
      <c r="B832" s="15" t="s">
        <v>77</v>
      </c>
      <c r="C832" s="16" t="s">
        <v>78</v>
      </c>
      <c r="D832" s="31" t="s">
        <v>23</v>
      </c>
    </row>
    <row r="833" spans="1:6" ht="18.75" x14ac:dyDescent="0.25">
      <c r="A833" s="15" t="s">
        <v>134</v>
      </c>
      <c r="B833" s="20">
        <v>19</v>
      </c>
      <c r="C833" s="22">
        <v>4</v>
      </c>
      <c r="D833" s="32">
        <v>23</v>
      </c>
    </row>
    <row r="834" spans="1:6" ht="18.75" x14ac:dyDescent="0.25">
      <c r="A834" s="14"/>
      <c r="B834" s="33">
        <v>19.170000000000002</v>
      </c>
      <c r="C834" s="34">
        <v>3.83</v>
      </c>
      <c r="D834" s="35">
        <v>0</v>
      </c>
    </row>
    <row r="835" spans="1:6" ht="18.75" x14ac:dyDescent="0.25">
      <c r="A835" s="15" t="s">
        <v>135</v>
      </c>
      <c r="B835" s="20">
        <v>16</v>
      </c>
      <c r="C835" s="22">
        <v>3</v>
      </c>
      <c r="D835" s="32">
        <v>19</v>
      </c>
    </row>
    <row r="836" spans="1:6" ht="18.75" x14ac:dyDescent="0.25">
      <c r="A836" s="14"/>
      <c r="B836" s="33">
        <v>15.83</v>
      </c>
      <c r="C836" s="34">
        <v>3.17</v>
      </c>
      <c r="D836" s="35">
        <v>0</v>
      </c>
    </row>
    <row r="837" spans="1:6" ht="18.75" x14ac:dyDescent="0.25">
      <c r="A837" s="15" t="s">
        <v>23</v>
      </c>
      <c r="B837" s="20">
        <v>35</v>
      </c>
      <c r="C837" s="22">
        <v>7</v>
      </c>
      <c r="D837" s="32">
        <v>42</v>
      </c>
    </row>
    <row r="838" spans="1:6" ht="19.5" thickBot="1" x14ac:dyDescent="0.3">
      <c r="A838" s="36"/>
      <c r="B838" s="37"/>
      <c r="C838" s="38"/>
      <c r="D838" s="39"/>
    </row>
    <row r="839" spans="1:6" ht="15.75" thickTop="1" x14ac:dyDescent="0.25"/>
    <row r="840" spans="1:6" ht="15.75" thickBot="1" x14ac:dyDescent="0.3">
      <c r="A840" s="172" t="s">
        <v>81</v>
      </c>
      <c r="B840" s="173"/>
      <c r="C840" s="173"/>
      <c r="D840" s="173"/>
      <c r="E840" s="173"/>
      <c r="F840" s="173"/>
    </row>
    <row r="841" spans="1:6" ht="57" thickTop="1" x14ac:dyDescent="0.25">
      <c r="A841" s="12" t="s">
        <v>82</v>
      </c>
      <c r="B841" s="40" t="s">
        <v>83</v>
      </c>
      <c r="C841" s="41" t="s">
        <v>84</v>
      </c>
      <c r="D841" s="41" t="s">
        <v>85</v>
      </c>
      <c r="E841" s="41" t="s">
        <v>86</v>
      </c>
      <c r="F841" s="42" t="s">
        <v>87</v>
      </c>
    </row>
    <row r="842" spans="1:6" ht="18.75" x14ac:dyDescent="0.25">
      <c r="A842" s="15" t="s">
        <v>88</v>
      </c>
      <c r="B842" s="20">
        <v>0.02</v>
      </c>
      <c r="C842" s="22">
        <v>1</v>
      </c>
      <c r="D842" s="22">
        <v>0.89</v>
      </c>
      <c r="E842" s="43"/>
      <c r="F842" s="44"/>
    </row>
    <row r="843" spans="1:6" ht="18.75" x14ac:dyDescent="0.25">
      <c r="A843" s="14" t="s">
        <v>89</v>
      </c>
      <c r="B843" s="33">
        <v>0.02</v>
      </c>
      <c r="C843" s="34">
        <v>1</v>
      </c>
      <c r="D843" s="34">
        <v>0.89</v>
      </c>
      <c r="E843" s="45"/>
      <c r="F843" s="46"/>
    </row>
    <row r="844" spans="1:6" ht="18.75" x14ac:dyDescent="0.25">
      <c r="A844" s="14" t="s">
        <v>90</v>
      </c>
      <c r="B844" s="47"/>
      <c r="C844" s="45"/>
      <c r="D844" s="45"/>
      <c r="E844" s="34">
        <v>1</v>
      </c>
      <c r="F844" s="35">
        <v>0.61199999999999999</v>
      </c>
    </row>
    <row r="845" spans="1:6" ht="18.75" x14ac:dyDescent="0.25">
      <c r="A845" s="14" t="s">
        <v>91</v>
      </c>
      <c r="B845" s="33">
        <v>0</v>
      </c>
      <c r="C845" s="34">
        <v>1</v>
      </c>
      <c r="D845" s="34">
        <v>1</v>
      </c>
      <c r="E845" s="45"/>
      <c r="F845" s="46"/>
    </row>
    <row r="846" spans="1:6" ht="18.75" x14ac:dyDescent="0.25">
      <c r="A846" s="14" t="s">
        <v>92</v>
      </c>
      <c r="B846" s="33">
        <v>0.02</v>
      </c>
      <c r="C846" s="34">
        <v>1</v>
      </c>
      <c r="D846" s="34">
        <v>0.89100000000000001</v>
      </c>
      <c r="E846" s="45"/>
      <c r="F846" s="46"/>
    </row>
    <row r="847" spans="1:6" ht="19.5" thickBot="1" x14ac:dyDescent="0.3">
      <c r="A847" s="36" t="s">
        <v>93</v>
      </c>
      <c r="B847" s="48">
        <v>42</v>
      </c>
      <c r="C847" s="38"/>
      <c r="D847" s="38"/>
      <c r="E847" s="38"/>
      <c r="F847" s="39"/>
    </row>
    <row r="848" spans="1:6" ht="15.75" thickTop="1" x14ac:dyDescent="0.25"/>
    <row r="849" spans="1:6" ht="15.75" thickBot="1" x14ac:dyDescent="0.3">
      <c r="A849" s="172" t="s">
        <v>94</v>
      </c>
      <c r="B849" s="173"/>
      <c r="C849" s="173"/>
      <c r="D849" s="173"/>
      <c r="E849" s="173"/>
      <c r="F849" s="173"/>
    </row>
    <row r="850" spans="1:6" ht="38.25" thickTop="1" x14ac:dyDescent="0.25">
      <c r="A850" s="12" t="s">
        <v>95</v>
      </c>
      <c r="B850" s="49" t="s">
        <v>82</v>
      </c>
      <c r="C850" s="40" t="s">
        <v>83</v>
      </c>
      <c r="D850" s="41" t="s">
        <v>96</v>
      </c>
      <c r="E850" s="41" t="s">
        <v>97</v>
      </c>
      <c r="F850" s="42" t="s">
        <v>98</v>
      </c>
    </row>
    <row r="851" spans="1:6" ht="18.75" x14ac:dyDescent="0.25">
      <c r="A851" s="15" t="s">
        <v>99</v>
      </c>
      <c r="B851" s="50" t="s">
        <v>100</v>
      </c>
      <c r="C851" s="20">
        <v>0.02</v>
      </c>
      <c r="D851" s="43"/>
      <c r="E851" s="43"/>
      <c r="F851" s="44"/>
    </row>
    <row r="852" spans="1:6" ht="37.5" x14ac:dyDescent="0.25">
      <c r="A852" s="14"/>
      <c r="B852" s="13" t="s">
        <v>101</v>
      </c>
      <c r="C852" s="33">
        <v>0.02</v>
      </c>
      <c r="D852" s="45"/>
      <c r="E852" s="45"/>
      <c r="F852" s="46"/>
    </row>
    <row r="853" spans="1:6" ht="19.5" thickBot="1" x14ac:dyDescent="0.3">
      <c r="A853" s="36" t="s">
        <v>93</v>
      </c>
      <c r="B853" s="51"/>
      <c r="C853" s="48">
        <v>42</v>
      </c>
      <c r="D853" s="38"/>
      <c r="E853" s="38"/>
      <c r="F853" s="39"/>
    </row>
    <row r="854" spans="1:6" ht="15.75" thickTop="1" x14ac:dyDescent="0.25"/>
    <row r="855" spans="1:6" ht="15.75" thickBot="1" x14ac:dyDescent="0.3">
      <c r="A855" s="172" t="s">
        <v>151</v>
      </c>
      <c r="B855" s="173"/>
      <c r="C855" s="173"/>
      <c r="D855" s="173"/>
    </row>
    <row r="856" spans="1:6" ht="19.5" thickTop="1" x14ac:dyDescent="0.25">
      <c r="A856" s="12"/>
      <c r="B856" s="174" t="s">
        <v>75</v>
      </c>
      <c r="C856" s="181"/>
      <c r="D856" s="29"/>
    </row>
    <row r="857" spans="1:6" ht="75" x14ac:dyDescent="0.25">
      <c r="A857" s="30" t="s">
        <v>152</v>
      </c>
      <c r="B857" s="15" t="s">
        <v>77</v>
      </c>
      <c r="C857" s="16" t="s">
        <v>78</v>
      </c>
      <c r="D857" s="31" t="s">
        <v>23</v>
      </c>
    </row>
    <row r="858" spans="1:6" ht="18.75" x14ac:dyDescent="0.25">
      <c r="A858" s="15" t="s">
        <v>153</v>
      </c>
      <c r="B858" s="20">
        <v>31</v>
      </c>
      <c r="C858" s="22">
        <v>4</v>
      </c>
      <c r="D858" s="32">
        <v>35</v>
      </c>
    </row>
    <row r="859" spans="1:6" ht="18.75" x14ac:dyDescent="0.25">
      <c r="A859" s="14"/>
      <c r="B859" s="33">
        <v>30.83</v>
      </c>
      <c r="C859" s="34">
        <v>4.17</v>
      </c>
      <c r="D859" s="35">
        <v>0</v>
      </c>
    </row>
    <row r="860" spans="1:6" ht="18.75" x14ac:dyDescent="0.25">
      <c r="A860" s="15" t="s">
        <v>154</v>
      </c>
      <c r="B860" s="20">
        <v>6</v>
      </c>
      <c r="C860" s="22">
        <v>1</v>
      </c>
      <c r="D860" s="32">
        <v>7</v>
      </c>
    </row>
    <row r="861" spans="1:6" ht="18.75" x14ac:dyDescent="0.25">
      <c r="A861" s="14"/>
      <c r="B861" s="33">
        <v>6.17</v>
      </c>
      <c r="C861" s="34">
        <v>0.83</v>
      </c>
      <c r="D861" s="35">
        <v>0</v>
      </c>
    </row>
    <row r="862" spans="1:6" ht="18.75" x14ac:dyDescent="0.25">
      <c r="A862" s="15" t="s">
        <v>23</v>
      </c>
      <c r="B862" s="20">
        <v>37</v>
      </c>
      <c r="C862" s="22">
        <v>5</v>
      </c>
      <c r="D862" s="32">
        <v>42</v>
      </c>
    </row>
    <row r="863" spans="1:6" ht="19.5" thickBot="1" x14ac:dyDescent="0.3">
      <c r="A863" s="36"/>
      <c r="B863" s="37"/>
      <c r="C863" s="38"/>
      <c r="D863" s="39"/>
    </row>
    <row r="864" spans="1:6" ht="15.75" thickTop="1" x14ac:dyDescent="0.25"/>
    <row r="865" spans="1:6" ht="15.75" thickBot="1" x14ac:dyDescent="0.3">
      <c r="A865" s="172" t="s">
        <v>81</v>
      </c>
      <c r="B865" s="173"/>
      <c r="C865" s="173"/>
      <c r="D865" s="173"/>
      <c r="E865" s="173"/>
      <c r="F865" s="173"/>
    </row>
    <row r="866" spans="1:6" ht="57" thickTop="1" x14ac:dyDescent="0.25">
      <c r="A866" s="12" t="s">
        <v>82</v>
      </c>
      <c r="B866" s="40" t="s">
        <v>83</v>
      </c>
      <c r="C866" s="41" t="s">
        <v>84</v>
      </c>
      <c r="D866" s="41" t="s">
        <v>85</v>
      </c>
      <c r="E866" s="41" t="s">
        <v>86</v>
      </c>
      <c r="F866" s="42" t="s">
        <v>87</v>
      </c>
    </row>
    <row r="867" spans="1:6" ht="18.75" x14ac:dyDescent="0.25">
      <c r="A867" s="15" t="s">
        <v>88</v>
      </c>
      <c r="B867" s="20">
        <v>0.05</v>
      </c>
      <c r="C867" s="22">
        <v>1</v>
      </c>
      <c r="D867" s="22">
        <v>0.83099999999999996</v>
      </c>
      <c r="E867" s="43"/>
      <c r="F867" s="44"/>
    </row>
    <row r="868" spans="1:6" ht="18.75" x14ac:dyDescent="0.25">
      <c r="A868" s="14" t="s">
        <v>89</v>
      </c>
      <c r="B868" s="33">
        <v>0.04</v>
      </c>
      <c r="C868" s="34">
        <v>1</v>
      </c>
      <c r="D868" s="34">
        <v>0.83499999999999996</v>
      </c>
      <c r="E868" s="45"/>
      <c r="F868" s="46"/>
    </row>
    <row r="869" spans="1:6" ht="18.75" x14ac:dyDescent="0.25">
      <c r="A869" s="14" t="s">
        <v>90</v>
      </c>
      <c r="B869" s="47"/>
      <c r="C869" s="45"/>
      <c r="D869" s="45"/>
      <c r="E869" s="34">
        <v>1.4</v>
      </c>
      <c r="F869" s="35">
        <v>0.61799999999999999</v>
      </c>
    </row>
    <row r="870" spans="1:6" ht="18.75" x14ac:dyDescent="0.25">
      <c r="A870" s="14" t="s">
        <v>91</v>
      </c>
      <c r="B870" s="33">
        <v>0</v>
      </c>
      <c r="C870" s="34">
        <v>1</v>
      </c>
      <c r="D870" s="34">
        <v>1</v>
      </c>
      <c r="E870" s="45"/>
      <c r="F870" s="46"/>
    </row>
    <row r="871" spans="1:6" ht="18.75" x14ac:dyDescent="0.25">
      <c r="A871" s="14" t="s">
        <v>92</v>
      </c>
      <c r="B871" s="33">
        <v>0.04</v>
      </c>
      <c r="C871" s="34">
        <v>1</v>
      </c>
      <c r="D871" s="34">
        <v>0.83299999999999996</v>
      </c>
      <c r="E871" s="45"/>
      <c r="F871" s="46"/>
    </row>
    <row r="872" spans="1:6" ht="19.5" thickBot="1" x14ac:dyDescent="0.3">
      <c r="A872" s="36" t="s">
        <v>93</v>
      </c>
      <c r="B872" s="48">
        <v>42</v>
      </c>
      <c r="C872" s="38"/>
      <c r="D872" s="38"/>
      <c r="E872" s="38"/>
      <c r="F872" s="39"/>
    </row>
    <row r="873" spans="1:6" ht="15.75" thickTop="1" x14ac:dyDescent="0.25"/>
    <row r="874" spans="1:6" ht="15.75" thickBot="1" x14ac:dyDescent="0.3">
      <c r="A874" s="172" t="s">
        <v>94</v>
      </c>
      <c r="B874" s="173"/>
      <c r="C874" s="173"/>
      <c r="D874" s="173"/>
      <c r="E874" s="173"/>
      <c r="F874" s="173"/>
    </row>
    <row r="875" spans="1:6" ht="38.25" thickTop="1" x14ac:dyDescent="0.25">
      <c r="A875" s="12" t="s">
        <v>95</v>
      </c>
      <c r="B875" s="49" t="s">
        <v>82</v>
      </c>
      <c r="C875" s="40" t="s">
        <v>83</v>
      </c>
      <c r="D875" s="41" t="s">
        <v>96</v>
      </c>
      <c r="E875" s="41" t="s">
        <v>97</v>
      </c>
      <c r="F875" s="42" t="s">
        <v>98</v>
      </c>
    </row>
    <row r="876" spans="1:6" ht="18.75" x14ac:dyDescent="0.25">
      <c r="A876" s="15" t="s">
        <v>99</v>
      </c>
      <c r="B876" s="50" t="s">
        <v>100</v>
      </c>
      <c r="C876" s="20">
        <v>0.03</v>
      </c>
      <c r="D876" s="43"/>
      <c r="E876" s="43"/>
      <c r="F876" s="44"/>
    </row>
    <row r="877" spans="1:6" ht="37.5" x14ac:dyDescent="0.25">
      <c r="A877" s="14"/>
      <c r="B877" s="13" t="s">
        <v>101</v>
      </c>
      <c r="C877" s="33">
        <v>0.03</v>
      </c>
      <c r="D877" s="45"/>
      <c r="E877" s="45"/>
      <c r="F877" s="46"/>
    </row>
    <row r="878" spans="1:6" ht="19.5" thickBot="1" x14ac:dyDescent="0.3">
      <c r="A878" s="36" t="s">
        <v>93</v>
      </c>
      <c r="B878" s="51"/>
      <c r="C878" s="48">
        <v>42</v>
      </c>
      <c r="D878" s="38"/>
      <c r="E878" s="38"/>
      <c r="F878" s="39"/>
    </row>
    <row r="879" spans="1:6" ht="15.75" thickTop="1" x14ac:dyDescent="0.25"/>
    <row r="880" spans="1:6" ht="15.75" thickBot="1" x14ac:dyDescent="0.3">
      <c r="A880" s="172" t="s">
        <v>155</v>
      </c>
      <c r="B880" s="173"/>
      <c r="C880" s="173"/>
      <c r="D880" s="173"/>
    </row>
    <row r="881" spans="1:6" ht="19.5" thickTop="1" x14ac:dyDescent="0.25">
      <c r="A881" s="12"/>
      <c r="B881" s="174" t="s">
        <v>103</v>
      </c>
      <c r="C881" s="181"/>
      <c r="D881" s="29"/>
    </row>
    <row r="882" spans="1:6" ht="56.25" x14ac:dyDescent="0.25">
      <c r="A882" s="30" t="s">
        <v>152</v>
      </c>
      <c r="B882" s="15" t="s">
        <v>77</v>
      </c>
      <c r="C882" s="16" t="s">
        <v>78</v>
      </c>
      <c r="D882" s="31" t="s">
        <v>23</v>
      </c>
    </row>
    <row r="883" spans="1:6" ht="18.75" x14ac:dyDescent="0.25">
      <c r="A883" s="15" t="s">
        <v>153</v>
      </c>
      <c r="B883" s="20">
        <v>34</v>
      </c>
      <c r="C883" s="22">
        <v>1</v>
      </c>
      <c r="D883" s="32">
        <v>35</v>
      </c>
    </row>
    <row r="884" spans="1:6" ht="18.75" x14ac:dyDescent="0.25">
      <c r="A884" s="14"/>
      <c r="B884" s="33">
        <v>34.17</v>
      </c>
      <c r="C884" s="34">
        <v>0.83</v>
      </c>
      <c r="D884" s="35">
        <v>0</v>
      </c>
    </row>
    <row r="885" spans="1:6" ht="18.75" x14ac:dyDescent="0.25">
      <c r="A885" s="15" t="s">
        <v>154</v>
      </c>
      <c r="B885" s="20">
        <v>7</v>
      </c>
      <c r="C885" s="22">
        <v>0</v>
      </c>
      <c r="D885" s="32">
        <v>7</v>
      </c>
    </row>
    <row r="886" spans="1:6" ht="18.75" x14ac:dyDescent="0.25">
      <c r="A886" s="14"/>
      <c r="B886" s="33">
        <v>6.83</v>
      </c>
      <c r="C886" s="34">
        <v>0.17</v>
      </c>
      <c r="D886" s="35">
        <v>0</v>
      </c>
    </row>
    <row r="887" spans="1:6" ht="18.75" x14ac:dyDescent="0.25">
      <c r="A887" s="15" t="s">
        <v>23</v>
      </c>
      <c r="B887" s="20">
        <v>41</v>
      </c>
      <c r="C887" s="22">
        <v>1</v>
      </c>
      <c r="D887" s="32">
        <v>42</v>
      </c>
    </row>
    <row r="888" spans="1:6" ht="19.5" thickBot="1" x14ac:dyDescent="0.3">
      <c r="A888" s="36"/>
      <c r="B888" s="37"/>
      <c r="C888" s="38"/>
      <c r="D888" s="39"/>
    </row>
    <row r="889" spans="1:6" ht="15.75" thickTop="1" x14ac:dyDescent="0.25"/>
    <row r="890" spans="1:6" ht="15.75" thickBot="1" x14ac:dyDescent="0.3">
      <c r="A890" s="172" t="s">
        <v>81</v>
      </c>
      <c r="B890" s="173"/>
      <c r="C890" s="173"/>
      <c r="D890" s="173"/>
      <c r="E890" s="173"/>
      <c r="F890" s="173"/>
    </row>
    <row r="891" spans="1:6" ht="57" thickTop="1" x14ac:dyDescent="0.25">
      <c r="A891" s="12" t="s">
        <v>82</v>
      </c>
      <c r="B891" s="40" t="s">
        <v>83</v>
      </c>
      <c r="C891" s="41" t="s">
        <v>84</v>
      </c>
      <c r="D891" s="41" t="s">
        <v>85</v>
      </c>
      <c r="E891" s="41" t="s">
        <v>86</v>
      </c>
      <c r="F891" s="42" t="s">
        <v>87</v>
      </c>
    </row>
    <row r="892" spans="1:6" ht="18.75" x14ac:dyDescent="0.25">
      <c r="A892" s="15" t="s">
        <v>88</v>
      </c>
      <c r="B892" s="20">
        <v>0.2</v>
      </c>
      <c r="C892" s="22">
        <v>1</v>
      </c>
      <c r="D892" s="22">
        <v>0.65100000000000002</v>
      </c>
      <c r="E892" s="43"/>
      <c r="F892" s="44"/>
    </row>
    <row r="893" spans="1:6" ht="18.75" x14ac:dyDescent="0.25">
      <c r="A893" s="14" t="s">
        <v>89</v>
      </c>
      <c r="B893" s="33">
        <v>0.37</v>
      </c>
      <c r="C893" s="34">
        <v>1</v>
      </c>
      <c r="D893" s="34">
        <v>0.54300000000000004</v>
      </c>
      <c r="E893" s="45"/>
      <c r="F893" s="46"/>
    </row>
    <row r="894" spans="1:6" ht="18.75" x14ac:dyDescent="0.25">
      <c r="A894" s="14" t="s">
        <v>90</v>
      </c>
      <c r="B894" s="47"/>
      <c r="C894" s="45"/>
      <c r="D894" s="45"/>
      <c r="E894" s="34">
        <v>1.0149999999999999</v>
      </c>
      <c r="F894" s="35">
        <v>0.83299999999999996</v>
      </c>
    </row>
    <row r="895" spans="1:6" ht="18.75" x14ac:dyDescent="0.25">
      <c r="A895" s="14" t="s">
        <v>91</v>
      </c>
      <c r="B895" s="33">
        <v>0</v>
      </c>
      <c r="C895" s="34">
        <v>1</v>
      </c>
      <c r="D895" s="34">
        <v>1</v>
      </c>
      <c r="E895" s="45"/>
      <c r="F895" s="46"/>
    </row>
    <row r="896" spans="1:6" ht="18.75" x14ac:dyDescent="0.25">
      <c r="A896" s="14" t="s">
        <v>92</v>
      </c>
      <c r="B896" s="33">
        <v>0.2</v>
      </c>
      <c r="C896" s="34">
        <v>1</v>
      </c>
      <c r="D896" s="34">
        <v>0.65500000000000003</v>
      </c>
      <c r="E896" s="45"/>
      <c r="F896" s="46"/>
    </row>
    <row r="897" spans="1:6" ht="19.5" thickBot="1" x14ac:dyDescent="0.3">
      <c r="A897" s="36" t="s">
        <v>93</v>
      </c>
      <c r="B897" s="48">
        <v>42</v>
      </c>
      <c r="C897" s="38"/>
      <c r="D897" s="38"/>
      <c r="E897" s="38"/>
      <c r="F897" s="39"/>
    </row>
    <row r="898" spans="1:6" ht="15.75" thickTop="1" x14ac:dyDescent="0.25"/>
    <row r="899" spans="1:6" ht="15.75" thickBot="1" x14ac:dyDescent="0.3">
      <c r="A899" s="172" t="s">
        <v>94</v>
      </c>
      <c r="B899" s="173"/>
      <c r="C899" s="173"/>
      <c r="D899" s="173"/>
      <c r="E899" s="173"/>
      <c r="F899" s="173"/>
    </row>
    <row r="900" spans="1:6" ht="38.25" thickTop="1" x14ac:dyDescent="0.25">
      <c r="A900" s="12" t="s">
        <v>95</v>
      </c>
      <c r="B900" s="49" t="s">
        <v>82</v>
      </c>
      <c r="C900" s="40" t="s">
        <v>83</v>
      </c>
      <c r="D900" s="41" t="s">
        <v>96</v>
      </c>
      <c r="E900" s="41" t="s">
        <v>97</v>
      </c>
      <c r="F900" s="42" t="s">
        <v>98</v>
      </c>
    </row>
    <row r="901" spans="1:6" ht="18.75" x14ac:dyDescent="0.25">
      <c r="A901" s="15" t="s">
        <v>99</v>
      </c>
      <c r="B901" s="50" t="s">
        <v>100</v>
      </c>
      <c r="C901" s="20">
        <v>7.0000000000000007E-2</v>
      </c>
      <c r="D901" s="43"/>
      <c r="E901" s="43"/>
      <c r="F901" s="44"/>
    </row>
    <row r="902" spans="1:6" ht="37.5" x14ac:dyDescent="0.25">
      <c r="A902" s="14"/>
      <c r="B902" s="13" t="s">
        <v>101</v>
      </c>
      <c r="C902" s="33">
        <v>7.0000000000000007E-2</v>
      </c>
      <c r="D902" s="45"/>
      <c r="E902" s="45"/>
      <c r="F902" s="46"/>
    </row>
    <row r="903" spans="1:6" ht="19.5" thickBot="1" x14ac:dyDescent="0.3">
      <c r="A903" s="36" t="s">
        <v>93</v>
      </c>
      <c r="B903" s="51"/>
      <c r="C903" s="48">
        <v>42</v>
      </c>
      <c r="D903" s="38"/>
      <c r="E903" s="38"/>
      <c r="F903" s="39"/>
    </row>
    <row r="904" spans="1:6" ht="15.75" thickTop="1" x14ac:dyDescent="0.25"/>
    <row r="905" spans="1:6" ht="15.75" thickBot="1" x14ac:dyDescent="0.3">
      <c r="A905" s="172" t="s">
        <v>156</v>
      </c>
      <c r="B905" s="173"/>
      <c r="C905" s="173"/>
      <c r="D905" s="173"/>
    </row>
    <row r="906" spans="1:6" ht="19.5" thickTop="1" x14ac:dyDescent="0.25">
      <c r="A906" s="12"/>
      <c r="B906" s="174" t="s">
        <v>105</v>
      </c>
      <c r="C906" s="181"/>
      <c r="D906" s="29"/>
    </row>
    <row r="907" spans="1:6" ht="56.25" x14ac:dyDescent="0.25">
      <c r="A907" s="30" t="s">
        <v>152</v>
      </c>
      <c r="B907" s="15" t="s">
        <v>77</v>
      </c>
      <c r="C907" s="16" t="s">
        <v>78</v>
      </c>
      <c r="D907" s="31" t="s">
        <v>23</v>
      </c>
    </row>
    <row r="908" spans="1:6" ht="18.75" x14ac:dyDescent="0.25">
      <c r="A908" s="15" t="s">
        <v>153</v>
      </c>
      <c r="B908" s="20">
        <v>32</v>
      </c>
      <c r="C908" s="22">
        <v>3</v>
      </c>
      <c r="D908" s="32">
        <v>35</v>
      </c>
    </row>
    <row r="909" spans="1:6" ht="18.75" x14ac:dyDescent="0.25">
      <c r="A909" s="14"/>
      <c r="B909" s="33">
        <v>31.67</v>
      </c>
      <c r="C909" s="34">
        <v>3.33</v>
      </c>
      <c r="D909" s="35">
        <v>0</v>
      </c>
    </row>
    <row r="910" spans="1:6" ht="18.75" x14ac:dyDescent="0.25">
      <c r="A910" s="15" t="s">
        <v>154</v>
      </c>
      <c r="B910" s="20">
        <v>6</v>
      </c>
      <c r="C910" s="22">
        <v>1</v>
      </c>
      <c r="D910" s="32">
        <v>7</v>
      </c>
    </row>
    <row r="911" spans="1:6" ht="18.75" x14ac:dyDescent="0.25">
      <c r="A911" s="14"/>
      <c r="B911" s="33">
        <v>6.33</v>
      </c>
      <c r="C911" s="34">
        <v>0.67</v>
      </c>
      <c r="D911" s="35">
        <v>0</v>
      </c>
    </row>
    <row r="912" spans="1:6" ht="18.75" x14ac:dyDescent="0.25">
      <c r="A912" s="15" t="s">
        <v>23</v>
      </c>
      <c r="B912" s="20">
        <v>38</v>
      </c>
      <c r="C912" s="22">
        <v>4</v>
      </c>
      <c r="D912" s="32">
        <v>42</v>
      </c>
    </row>
    <row r="913" spans="1:6" ht="19.5" thickBot="1" x14ac:dyDescent="0.3">
      <c r="A913" s="36"/>
      <c r="B913" s="37"/>
      <c r="C913" s="38"/>
      <c r="D913" s="39"/>
    </row>
    <row r="914" spans="1:6" ht="15.75" thickTop="1" x14ac:dyDescent="0.25"/>
    <row r="915" spans="1:6" ht="15.75" thickBot="1" x14ac:dyDescent="0.3">
      <c r="A915" s="172" t="s">
        <v>81</v>
      </c>
      <c r="B915" s="173"/>
      <c r="C915" s="173"/>
      <c r="D915" s="173"/>
      <c r="E915" s="173"/>
      <c r="F915" s="173"/>
    </row>
    <row r="916" spans="1:6" ht="57" thickTop="1" x14ac:dyDescent="0.25">
      <c r="A916" s="12" t="s">
        <v>82</v>
      </c>
      <c r="B916" s="40" t="s">
        <v>83</v>
      </c>
      <c r="C916" s="41" t="s">
        <v>84</v>
      </c>
      <c r="D916" s="41" t="s">
        <v>85</v>
      </c>
      <c r="E916" s="41" t="s">
        <v>86</v>
      </c>
      <c r="F916" s="42" t="s">
        <v>87</v>
      </c>
    </row>
    <row r="917" spans="1:6" ht="18.75" x14ac:dyDescent="0.25">
      <c r="A917" s="15" t="s">
        <v>88</v>
      </c>
      <c r="B917" s="20">
        <v>0.22</v>
      </c>
      <c r="C917" s="22">
        <v>1</v>
      </c>
      <c r="D917" s="22">
        <v>0.63800000000000001</v>
      </c>
      <c r="E917" s="43"/>
      <c r="F917" s="44"/>
    </row>
    <row r="918" spans="1:6" ht="18.75" x14ac:dyDescent="0.25">
      <c r="A918" s="14" t="s">
        <v>89</v>
      </c>
      <c r="B918" s="33">
        <v>0.2</v>
      </c>
      <c r="C918" s="34">
        <v>1</v>
      </c>
      <c r="D918" s="34">
        <v>0.65500000000000003</v>
      </c>
      <c r="E918" s="45"/>
      <c r="F918" s="46"/>
    </row>
    <row r="919" spans="1:6" ht="18.75" x14ac:dyDescent="0.25">
      <c r="A919" s="14" t="s">
        <v>90</v>
      </c>
      <c r="B919" s="47"/>
      <c r="C919" s="45"/>
      <c r="D919" s="45"/>
      <c r="E919" s="34">
        <v>1.214</v>
      </c>
      <c r="F919" s="35">
        <v>0.53200000000000003</v>
      </c>
    </row>
    <row r="920" spans="1:6" ht="18.75" x14ac:dyDescent="0.25">
      <c r="A920" s="14" t="s">
        <v>91</v>
      </c>
      <c r="B920" s="33">
        <v>0</v>
      </c>
      <c r="C920" s="34">
        <v>1</v>
      </c>
      <c r="D920" s="34">
        <v>1</v>
      </c>
      <c r="E920" s="45"/>
      <c r="F920" s="46"/>
    </row>
    <row r="921" spans="1:6" ht="18.75" x14ac:dyDescent="0.25">
      <c r="A921" s="14" t="s">
        <v>92</v>
      </c>
      <c r="B921" s="33">
        <v>0.22</v>
      </c>
      <c r="C921" s="34">
        <v>1</v>
      </c>
      <c r="D921" s="34">
        <v>0.64200000000000002</v>
      </c>
      <c r="E921" s="45"/>
      <c r="F921" s="46"/>
    </row>
    <row r="922" spans="1:6" ht="19.5" thickBot="1" x14ac:dyDescent="0.3">
      <c r="A922" s="36" t="s">
        <v>93</v>
      </c>
      <c r="B922" s="48">
        <v>42</v>
      </c>
      <c r="C922" s="38"/>
      <c r="D922" s="38"/>
      <c r="E922" s="38"/>
      <c r="F922" s="39"/>
    </row>
    <row r="923" spans="1:6" ht="15.75" thickTop="1" x14ac:dyDescent="0.25"/>
    <row r="924" spans="1:6" ht="15.75" thickBot="1" x14ac:dyDescent="0.3">
      <c r="A924" s="172" t="s">
        <v>94</v>
      </c>
      <c r="B924" s="173"/>
      <c r="C924" s="173"/>
      <c r="D924" s="173"/>
      <c r="E924" s="173"/>
      <c r="F924" s="173"/>
    </row>
    <row r="925" spans="1:6" ht="38.25" thickTop="1" x14ac:dyDescent="0.25">
      <c r="A925" s="12" t="s">
        <v>95</v>
      </c>
      <c r="B925" s="49" t="s">
        <v>82</v>
      </c>
      <c r="C925" s="40" t="s">
        <v>83</v>
      </c>
      <c r="D925" s="41" t="s">
        <v>96</v>
      </c>
      <c r="E925" s="41" t="s">
        <v>97</v>
      </c>
      <c r="F925" s="42" t="s">
        <v>98</v>
      </c>
    </row>
    <row r="926" spans="1:6" ht="18.75" x14ac:dyDescent="0.25">
      <c r="A926" s="15" t="s">
        <v>99</v>
      </c>
      <c r="B926" s="50" t="s">
        <v>100</v>
      </c>
      <c r="C926" s="20">
        <v>7.0000000000000007E-2</v>
      </c>
      <c r="D926" s="43"/>
      <c r="E926" s="43"/>
      <c r="F926" s="44"/>
    </row>
    <row r="927" spans="1:6" ht="37.5" x14ac:dyDescent="0.25">
      <c r="A927" s="14"/>
      <c r="B927" s="13" t="s">
        <v>101</v>
      </c>
      <c r="C927" s="33">
        <v>7.0000000000000007E-2</v>
      </c>
      <c r="D927" s="45"/>
      <c r="E927" s="45"/>
      <c r="F927" s="46"/>
    </row>
    <row r="928" spans="1:6" ht="19.5" thickBot="1" x14ac:dyDescent="0.3">
      <c r="A928" s="36" t="s">
        <v>93</v>
      </c>
      <c r="B928" s="51"/>
      <c r="C928" s="48">
        <v>42</v>
      </c>
      <c r="D928" s="38"/>
      <c r="E928" s="38"/>
      <c r="F928" s="39"/>
    </row>
    <row r="929" spans="1:6" ht="15.75" thickTop="1" x14ac:dyDescent="0.25"/>
    <row r="930" spans="1:6" ht="15.75" thickBot="1" x14ac:dyDescent="0.3">
      <c r="A930" s="172" t="s">
        <v>157</v>
      </c>
      <c r="B930" s="173"/>
      <c r="C930" s="173"/>
      <c r="D930" s="173"/>
    </row>
    <row r="931" spans="1:6" ht="19.5" thickTop="1" x14ac:dyDescent="0.25">
      <c r="A931" s="12"/>
      <c r="B931" s="174" t="s">
        <v>107</v>
      </c>
      <c r="C931" s="181"/>
      <c r="D931" s="29"/>
    </row>
    <row r="932" spans="1:6" ht="56.25" x14ac:dyDescent="0.25">
      <c r="A932" s="30" t="s">
        <v>152</v>
      </c>
      <c r="B932" s="15" t="s">
        <v>77</v>
      </c>
      <c r="C932" s="16" t="s">
        <v>78</v>
      </c>
      <c r="D932" s="31" t="s">
        <v>23</v>
      </c>
    </row>
    <row r="933" spans="1:6" ht="18.75" x14ac:dyDescent="0.25">
      <c r="A933" s="15" t="s">
        <v>153</v>
      </c>
      <c r="B933" s="20">
        <v>30</v>
      </c>
      <c r="C933" s="22">
        <v>5</v>
      </c>
      <c r="D933" s="32">
        <v>35</v>
      </c>
    </row>
    <row r="934" spans="1:6" ht="18.75" x14ac:dyDescent="0.25">
      <c r="A934" s="14"/>
      <c r="B934" s="33">
        <v>30.83</v>
      </c>
      <c r="C934" s="34">
        <v>4.17</v>
      </c>
      <c r="D934" s="35">
        <v>0</v>
      </c>
    </row>
    <row r="935" spans="1:6" ht="18.75" x14ac:dyDescent="0.25">
      <c r="A935" s="15" t="s">
        <v>154</v>
      </c>
      <c r="B935" s="20">
        <v>7</v>
      </c>
      <c r="C935" s="22">
        <v>0</v>
      </c>
      <c r="D935" s="32">
        <v>7</v>
      </c>
    </row>
    <row r="936" spans="1:6" ht="18.75" x14ac:dyDescent="0.25">
      <c r="A936" s="14"/>
      <c r="B936" s="33">
        <v>6.17</v>
      </c>
      <c r="C936" s="34">
        <v>0.83</v>
      </c>
      <c r="D936" s="35">
        <v>0</v>
      </c>
    </row>
    <row r="937" spans="1:6" ht="18.75" x14ac:dyDescent="0.25">
      <c r="A937" s="15" t="s">
        <v>23</v>
      </c>
      <c r="B937" s="20">
        <v>37</v>
      </c>
      <c r="C937" s="22">
        <v>5</v>
      </c>
      <c r="D937" s="32">
        <v>42</v>
      </c>
    </row>
    <row r="938" spans="1:6" ht="19.5" thickBot="1" x14ac:dyDescent="0.3">
      <c r="A938" s="36"/>
      <c r="B938" s="37"/>
      <c r="C938" s="38"/>
      <c r="D938" s="39"/>
    </row>
    <row r="939" spans="1:6" ht="15.75" thickTop="1" x14ac:dyDescent="0.25"/>
    <row r="940" spans="1:6" ht="15.75" thickBot="1" x14ac:dyDescent="0.3">
      <c r="A940" s="172" t="s">
        <v>81</v>
      </c>
      <c r="B940" s="173"/>
      <c r="C940" s="173"/>
      <c r="D940" s="173"/>
      <c r="E940" s="173"/>
      <c r="F940" s="173"/>
    </row>
    <row r="941" spans="1:6" ht="57" thickTop="1" x14ac:dyDescent="0.25">
      <c r="A941" s="12" t="s">
        <v>82</v>
      </c>
      <c r="B941" s="40" t="s">
        <v>83</v>
      </c>
      <c r="C941" s="41" t="s">
        <v>84</v>
      </c>
      <c r="D941" s="41" t="s">
        <v>85</v>
      </c>
      <c r="E941" s="41" t="s">
        <v>86</v>
      </c>
      <c r="F941" s="42" t="s">
        <v>87</v>
      </c>
    </row>
    <row r="942" spans="1:6" ht="18.75" x14ac:dyDescent="0.25">
      <c r="A942" s="15" t="s">
        <v>88</v>
      </c>
      <c r="B942" s="20">
        <v>1.1399999999999999</v>
      </c>
      <c r="C942" s="22">
        <v>1</v>
      </c>
      <c r="D942" s="22">
        <v>0.28699999999999998</v>
      </c>
      <c r="E942" s="43"/>
      <c r="F942" s="44"/>
    </row>
    <row r="943" spans="1:6" ht="18.75" x14ac:dyDescent="0.25">
      <c r="A943" s="14" t="s">
        <v>89</v>
      </c>
      <c r="B943" s="33">
        <v>1.95</v>
      </c>
      <c r="C943" s="34">
        <v>1</v>
      </c>
      <c r="D943" s="34">
        <v>0.16200000000000001</v>
      </c>
      <c r="E943" s="45"/>
      <c r="F943" s="46"/>
    </row>
    <row r="944" spans="1:6" ht="18.75" x14ac:dyDescent="0.25">
      <c r="A944" s="14" t="s">
        <v>90</v>
      </c>
      <c r="B944" s="47"/>
      <c r="C944" s="45"/>
      <c r="D944" s="45"/>
      <c r="E944" s="34">
        <v>0.56899999999999995</v>
      </c>
      <c r="F944" s="35">
        <v>0.38200000000000001</v>
      </c>
    </row>
    <row r="945" spans="1:6" ht="18.75" x14ac:dyDescent="0.25">
      <c r="A945" s="14" t="s">
        <v>91</v>
      </c>
      <c r="B945" s="33">
        <v>0.18</v>
      </c>
      <c r="C945" s="34">
        <v>1</v>
      </c>
      <c r="D945" s="34">
        <v>0.67</v>
      </c>
      <c r="E945" s="45"/>
      <c r="F945" s="46"/>
    </row>
    <row r="946" spans="1:6" ht="18.75" x14ac:dyDescent="0.25">
      <c r="A946" s="14" t="s">
        <v>92</v>
      </c>
      <c r="B946" s="33">
        <v>1.1100000000000001</v>
      </c>
      <c r="C946" s="34">
        <v>1</v>
      </c>
      <c r="D946" s="34">
        <v>0.29199999999999998</v>
      </c>
      <c r="E946" s="45"/>
      <c r="F946" s="46"/>
    </row>
    <row r="947" spans="1:6" ht="19.5" thickBot="1" x14ac:dyDescent="0.3">
      <c r="A947" s="36" t="s">
        <v>93</v>
      </c>
      <c r="B947" s="48">
        <v>42</v>
      </c>
      <c r="C947" s="38"/>
      <c r="D947" s="38"/>
      <c r="E947" s="38"/>
      <c r="F947" s="39"/>
    </row>
    <row r="948" spans="1:6" ht="15.75" thickTop="1" x14ac:dyDescent="0.25"/>
    <row r="949" spans="1:6" ht="15.75" thickBot="1" x14ac:dyDescent="0.3">
      <c r="A949" s="172" t="s">
        <v>94</v>
      </c>
      <c r="B949" s="173"/>
      <c r="C949" s="173"/>
      <c r="D949" s="173"/>
      <c r="E949" s="173"/>
      <c r="F949" s="173"/>
    </row>
    <row r="950" spans="1:6" ht="38.25" thickTop="1" x14ac:dyDescent="0.25">
      <c r="A950" s="12" t="s">
        <v>95</v>
      </c>
      <c r="B950" s="49" t="s">
        <v>82</v>
      </c>
      <c r="C950" s="40" t="s">
        <v>83</v>
      </c>
      <c r="D950" s="41" t="s">
        <v>96</v>
      </c>
      <c r="E950" s="41" t="s">
        <v>97</v>
      </c>
      <c r="F950" s="42" t="s">
        <v>98</v>
      </c>
    </row>
    <row r="951" spans="1:6" ht="18.75" x14ac:dyDescent="0.25">
      <c r="A951" s="15" t="s">
        <v>99</v>
      </c>
      <c r="B951" s="50" t="s">
        <v>100</v>
      </c>
      <c r="C951" s="20">
        <v>0.16</v>
      </c>
      <c r="D951" s="43"/>
      <c r="E951" s="43"/>
      <c r="F951" s="44"/>
    </row>
    <row r="952" spans="1:6" ht="37.5" x14ac:dyDescent="0.25">
      <c r="A952" s="14"/>
      <c r="B952" s="13" t="s">
        <v>101</v>
      </c>
      <c r="C952" s="33">
        <v>0.16</v>
      </c>
      <c r="D952" s="45"/>
      <c r="E952" s="45"/>
      <c r="F952" s="46"/>
    </row>
    <row r="953" spans="1:6" ht="19.5" thickBot="1" x14ac:dyDescent="0.3">
      <c r="A953" s="36" t="s">
        <v>93</v>
      </c>
      <c r="B953" s="51"/>
      <c r="C953" s="48">
        <v>42</v>
      </c>
      <c r="D953" s="38"/>
      <c r="E953" s="38"/>
      <c r="F953" s="39"/>
    </row>
    <row r="954" spans="1:6" ht="15.75" thickTop="1" x14ac:dyDescent="0.25"/>
    <row r="955" spans="1:6" ht="15.75" thickBot="1" x14ac:dyDescent="0.3">
      <c r="A955" s="172" t="s">
        <v>158</v>
      </c>
      <c r="B955" s="173"/>
      <c r="C955" s="173"/>
      <c r="D955" s="173"/>
    </row>
    <row r="956" spans="1:6" ht="19.5" thickTop="1" x14ac:dyDescent="0.25">
      <c r="A956" s="12"/>
      <c r="B956" s="174" t="s">
        <v>109</v>
      </c>
      <c r="C956" s="181"/>
      <c r="D956" s="29"/>
    </row>
    <row r="957" spans="1:6" ht="56.25" x14ac:dyDescent="0.25">
      <c r="A957" s="30" t="s">
        <v>152</v>
      </c>
      <c r="B957" s="15" t="s">
        <v>77</v>
      </c>
      <c r="C957" s="16" t="s">
        <v>78</v>
      </c>
      <c r="D957" s="31" t="s">
        <v>23</v>
      </c>
    </row>
    <row r="958" spans="1:6" ht="18.75" x14ac:dyDescent="0.25">
      <c r="A958" s="15" t="s">
        <v>153</v>
      </c>
      <c r="B958" s="20">
        <v>22</v>
      </c>
      <c r="C958" s="22">
        <v>13</v>
      </c>
      <c r="D958" s="32">
        <v>35</v>
      </c>
    </row>
    <row r="959" spans="1:6" ht="18.75" x14ac:dyDescent="0.25">
      <c r="A959" s="14"/>
      <c r="B959" s="33">
        <v>21.67</v>
      </c>
      <c r="C959" s="34">
        <v>13.33</v>
      </c>
      <c r="D959" s="35">
        <v>0</v>
      </c>
    </row>
    <row r="960" spans="1:6" ht="18.75" x14ac:dyDescent="0.25">
      <c r="A960" s="15" t="s">
        <v>154</v>
      </c>
      <c r="B960" s="20">
        <v>4</v>
      </c>
      <c r="C960" s="22">
        <v>3</v>
      </c>
      <c r="D960" s="32">
        <v>7</v>
      </c>
    </row>
    <row r="961" spans="1:6" ht="18.75" x14ac:dyDescent="0.25">
      <c r="A961" s="14"/>
      <c r="B961" s="33">
        <v>4.33</v>
      </c>
      <c r="C961" s="34">
        <v>2.67</v>
      </c>
      <c r="D961" s="35">
        <v>0</v>
      </c>
    </row>
    <row r="962" spans="1:6" ht="18.75" x14ac:dyDescent="0.25">
      <c r="A962" s="15" t="s">
        <v>23</v>
      </c>
      <c r="B962" s="20">
        <v>26</v>
      </c>
      <c r="C962" s="22">
        <v>16</v>
      </c>
      <c r="D962" s="32">
        <v>42</v>
      </c>
    </row>
    <row r="963" spans="1:6" ht="19.5" thickBot="1" x14ac:dyDescent="0.3">
      <c r="A963" s="36"/>
      <c r="B963" s="37"/>
      <c r="C963" s="38"/>
      <c r="D963" s="39"/>
    </row>
    <row r="964" spans="1:6" ht="15.75" thickTop="1" x14ac:dyDescent="0.25"/>
    <row r="965" spans="1:6" ht="15.75" thickBot="1" x14ac:dyDescent="0.3">
      <c r="A965" s="172" t="s">
        <v>81</v>
      </c>
      <c r="B965" s="173"/>
      <c r="C965" s="173"/>
      <c r="D965" s="173"/>
      <c r="E965" s="173"/>
      <c r="F965" s="173"/>
    </row>
    <row r="966" spans="1:6" ht="57" thickTop="1" x14ac:dyDescent="0.25">
      <c r="A966" s="12" t="s">
        <v>82</v>
      </c>
      <c r="B966" s="40" t="s">
        <v>83</v>
      </c>
      <c r="C966" s="41" t="s">
        <v>84</v>
      </c>
      <c r="D966" s="41" t="s">
        <v>85</v>
      </c>
      <c r="E966" s="41" t="s">
        <v>86</v>
      </c>
      <c r="F966" s="42" t="s">
        <v>87</v>
      </c>
    </row>
    <row r="967" spans="1:6" ht="18.75" x14ac:dyDescent="0.25">
      <c r="A967" s="15" t="s">
        <v>88</v>
      </c>
      <c r="B967" s="20">
        <v>0.08</v>
      </c>
      <c r="C967" s="22">
        <v>1</v>
      </c>
      <c r="D967" s="22">
        <v>0.77600000000000002</v>
      </c>
      <c r="E967" s="43"/>
      <c r="F967" s="44"/>
    </row>
    <row r="968" spans="1:6" ht="18.75" x14ac:dyDescent="0.25">
      <c r="A968" s="14" t="s">
        <v>89</v>
      </c>
      <c r="B968" s="33">
        <v>0.08</v>
      </c>
      <c r="C968" s="34">
        <v>1</v>
      </c>
      <c r="D968" s="34">
        <v>0.77700000000000002</v>
      </c>
      <c r="E968" s="45"/>
      <c r="F968" s="46"/>
    </row>
    <row r="969" spans="1:6" ht="18.75" x14ac:dyDescent="0.25">
      <c r="A969" s="14" t="s">
        <v>90</v>
      </c>
      <c r="B969" s="47"/>
      <c r="C969" s="45"/>
      <c r="D969" s="45"/>
      <c r="E969" s="34">
        <v>1</v>
      </c>
      <c r="F969" s="35">
        <v>0.54600000000000004</v>
      </c>
    </row>
    <row r="970" spans="1:6" ht="18.75" x14ac:dyDescent="0.25">
      <c r="A970" s="14" t="s">
        <v>91</v>
      </c>
      <c r="B970" s="33">
        <v>0</v>
      </c>
      <c r="C970" s="34">
        <v>1</v>
      </c>
      <c r="D970" s="34">
        <v>1</v>
      </c>
      <c r="E970" s="45"/>
      <c r="F970" s="46"/>
    </row>
    <row r="971" spans="1:6" ht="18.75" x14ac:dyDescent="0.25">
      <c r="A971" s="14" t="s">
        <v>92</v>
      </c>
      <c r="B971" s="33">
        <v>0.08</v>
      </c>
      <c r="C971" s="34">
        <v>1</v>
      </c>
      <c r="D971" s="34">
        <v>0.77900000000000003</v>
      </c>
      <c r="E971" s="45"/>
      <c r="F971" s="46"/>
    </row>
    <row r="972" spans="1:6" ht="19.5" thickBot="1" x14ac:dyDescent="0.3">
      <c r="A972" s="36" t="s">
        <v>93</v>
      </c>
      <c r="B972" s="48">
        <v>42</v>
      </c>
      <c r="C972" s="38"/>
      <c r="D972" s="38"/>
      <c r="E972" s="38"/>
      <c r="F972" s="39"/>
    </row>
    <row r="973" spans="1:6" ht="15.75" thickTop="1" x14ac:dyDescent="0.25"/>
    <row r="974" spans="1:6" ht="15.75" thickBot="1" x14ac:dyDescent="0.3">
      <c r="A974" s="172" t="s">
        <v>94</v>
      </c>
      <c r="B974" s="173"/>
      <c r="C974" s="173"/>
      <c r="D974" s="173"/>
      <c r="E974" s="173"/>
      <c r="F974" s="173"/>
    </row>
    <row r="975" spans="1:6" ht="38.25" thickTop="1" x14ac:dyDescent="0.25">
      <c r="A975" s="12" t="s">
        <v>95</v>
      </c>
      <c r="B975" s="49" t="s">
        <v>82</v>
      </c>
      <c r="C975" s="40" t="s">
        <v>83</v>
      </c>
      <c r="D975" s="41" t="s">
        <v>96</v>
      </c>
      <c r="E975" s="41" t="s">
        <v>97</v>
      </c>
      <c r="F975" s="42" t="s">
        <v>98</v>
      </c>
    </row>
    <row r="976" spans="1:6" ht="18.75" x14ac:dyDescent="0.25">
      <c r="A976" s="15" t="s">
        <v>99</v>
      </c>
      <c r="B976" s="50" t="s">
        <v>100</v>
      </c>
      <c r="C976" s="20">
        <v>0.04</v>
      </c>
      <c r="D976" s="43"/>
      <c r="E976" s="43"/>
      <c r="F976" s="44"/>
    </row>
    <row r="977" spans="1:6" ht="37.5" x14ac:dyDescent="0.25">
      <c r="A977" s="14"/>
      <c r="B977" s="13" t="s">
        <v>101</v>
      </c>
      <c r="C977" s="33">
        <v>0.04</v>
      </c>
      <c r="D977" s="45"/>
      <c r="E977" s="45"/>
      <c r="F977" s="46"/>
    </row>
    <row r="978" spans="1:6" ht="19.5" thickBot="1" x14ac:dyDescent="0.3">
      <c r="A978" s="36" t="s">
        <v>93</v>
      </c>
      <c r="B978" s="51"/>
      <c r="C978" s="48">
        <v>42</v>
      </c>
      <c r="D978" s="38"/>
      <c r="E978" s="38"/>
      <c r="F978" s="39"/>
    </row>
    <row r="979" spans="1:6" ht="15.75" thickTop="1" x14ac:dyDescent="0.25"/>
    <row r="980" spans="1:6" ht="15.75" thickBot="1" x14ac:dyDescent="0.3">
      <c r="A980" s="172" t="s">
        <v>159</v>
      </c>
      <c r="B980" s="173"/>
      <c r="C980" s="173"/>
      <c r="D980" s="173"/>
    </row>
    <row r="981" spans="1:6" ht="19.5" thickTop="1" x14ac:dyDescent="0.25">
      <c r="A981" s="12"/>
      <c r="B981" s="174" t="s">
        <v>111</v>
      </c>
      <c r="C981" s="181"/>
      <c r="D981" s="29"/>
    </row>
    <row r="982" spans="1:6" ht="56.25" x14ac:dyDescent="0.25">
      <c r="A982" s="30" t="s">
        <v>152</v>
      </c>
      <c r="B982" s="15" t="s">
        <v>77</v>
      </c>
      <c r="C982" s="16" t="s">
        <v>78</v>
      </c>
      <c r="D982" s="31" t="s">
        <v>23</v>
      </c>
    </row>
    <row r="983" spans="1:6" ht="18.75" x14ac:dyDescent="0.25">
      <c r="A983" s="15" t="s">
        <v>153</v>
      </c>
      <c r="B983" s="20">
        <v>29</v>
      </c>
      <c r="C983" s="22">
        <v>6</v>
      </c>
      <c r="D983" s="32">
        <v>35</v>
      </c>
    </row>
    <row r="984" spans="1:6" ht="18.75" x14ac:dyDescent="0.25">
      <c r="A984" s="14"/>
      <c r="B984" s="33">
        <v>29.17</v>
      </c>
      <c r="C984" s="34">
        <v>5.83</v>
      </c>
      <c r="D984" s="35">
        <v>0</v>
      </c>
    </row>
    <row r="985" spans="1:6" ht="18.75" x14ac:dyDescent="0.25">
      <c r="A985" s="15" t="s">
        <v>154</v>
      </c>
      <c r="B985" s="20">
        <v>6</v>
      </c>
      <c r="C985" s="22">
        <v>1</v>
      </c>
      <c r="D985" s="32">
        <v>7</v>
      </c>
    </row>
    <row r="986" spans="1:6" ht="18.75" x14ac:dyDescent="0.25">
      <c r="A986" s="14"/>
      <c r="B986" s="33">
        <v>5.83</v>
      </c>
      <c r="C986" s="34">
        <v>1.17</v>
      </c>
      <c r="D986" s="35">
        <v>0</v>
      </c>
    </row>
    <row r="987" spans="1:6" ht="18.75" x14ac:dyDescent="0.25">
      <c r="A987" s="15" t="s">
        <v>23</v>
      </c>
      <c r="B987" s="20">
        <v>35</v>
      </c>
      <c r="C987" s="22">
        <v>7</v>
      </c>
      <c r="D987" s="32">
        <v>42</v>
      </c>
    </row>
    <row r="988" spans="1:6" ht="19.5" thickBot="1" x14ac:dyDescent="0.3">
      <c r="A988" s="36"/>
      <c r="B988" s="37"/>
      <c r="C988" s="38"/>
      <c r="D988" s="39"/>
    </row>
    <row r="989" spans="1:6" ht="15.75" thickTop="1" x14ac:dyDescent="0.25"/>
    <row r="990" spans="1:6" ht="15.75" thickBot="1" x14ac:dyDescent="0.3">
      <c r="A990" s="172" t="s">
        <v>81</v>
      </c>
      <c r="B990" s="173"/>
      <c r="C990" s="173"/>
      <c r="D990" s="173"/>
      <c r="E990" s="173"/>
      <c r="F990" s="173"/>
    </row>
    <row r="991" spans="1:6" ht="57" thickTop="1" x14ac:dyDescent="0.25">
      <c r="A991" s="12" t="s">
        <v>82</v>
      </c>
      <c r="B991" s="40" t="s">
        <v>83</v>
      </c>
      <c r="C991" s="41" t="s">
        <v>84</v>
      </c>
      <c r="D991" s="41" t="s">
        <v>85</v>
      </c>
      <c r="E991" s="41" t="s">
        <v>86</v>
      </c>
      <c r="F991" s="42" t="s">
        <v>87</v>
      </c>
    </row>
    <row r="992" spans="1:6" ht="18.75" x14ac:dyDescent="0.25">
      <c r="A992" s="15" t="s">
        <v>88</v>
      </c>
      <c r="B992" s="20">
        <v>0.03</v>
      </c>
      <c r="C992" s="22">
        <v>1</v>
      </c>
      <c r="D992" s="22">
        <v>0.85299999999999998</v>
      </c>
      <c r="E992" s="43"/>
      <c r="F992" s="44"/>
    </row>
    <row r="993" spans="1:6" ht="18.75" x14ac:dyDescent="0.25">
      <c r="A993" s="14" t="s">
        <v>89</v>
      </c>
      <c r="B993" s="33">
        <v>0.04</v>
      </c>
      <c r="C993" s="34">
        <v>1</v>
      </c>
      <c r="D993" s="34">
        <v>0.85099999999999998</v>
      </c>
      <c r="E993" s="45"/>
      <c r="F993" s="46"/>
    </row>
    <row r="994" spans="1:6" ht="18.75" x14ac:dyDescent="0.25">
      <c r="A994" s="14" t="s">
        <v>90</v>
      </c>
      <c r="B994" s="47"/>
      <c r="C994" s="45"/>
      <c r="D994" s="45"/>
      <c r="E994" s="34">
        <v>1</v>
      </c>
      <c r="F994" s="35">
        <v>0.67</v>
      </c>
    </row>
    <row r="995" spans="1:6" ht="18.75" x14ac:dyDescent="0.25">
      <c r="A995" s="14" t="s">
        <v>91</v>
      </c>
      <c r="B995" s="33">
        <v>0</v>
      </c>
      <c r="C995" s="34">
        <v>1</v>
      </c>
      <c r="D995" s="34">
        <v>1</v>
      </c>
      <c r="E995" s="45"/>
      <c r="F995" s="46"/>
    </row>
    <row r="996" spans="1:6" ht="18.75" x14ac:dyDescent="0.25">
      <c r="A996" s="14" t="s">
        <v>92</v>
      </c>
      <c r="B996" s="33">
        <v>0.03</v>
      </c>
      <c r="C996" s="34">
        <v>1</v>
      </c>
      <c r="D996" s="34">
        <v>0.85499999999999998</v>
      </c>
      <c r="E996" s="45"/>
      <c r="F996" s="46"/>
    </row>
    <row r="997" spans="1:6" ht="19.5" thickBot="1" x14ac:dyDescent="0.3">
      <c r="A997" s="36" t="s">
        <v>93</v>
      </c>
      <c r="B997" s="48">
        <v>42</v>
      </c>
      <c r="C997" s="38"/>
      <c r="D997" s="38"/>
      <c r="E997" s="38"/>
      <c r="F997" s="39"/>
    </row>
    <row r="998" spans="1:6" ht="15.75" thickTop="1" x14ac:dyDescent="0.25"/>
    <row r="999" spans="1:6" ht="15.75" thickBot="1" x14ac:dyDescent="0.3">
      <c r="A999" s="172" t="s">
        <v>94</v>
      </c>
      <c r="B999" s="173"/>
      <c r="C999" s="173"/>
      <c r="D999" s="173"/>
      <c r="E999" s="173"/>
      <c r="F999" s="173"/>
    </row>
    <row r="1000" spans="1:6" ht="38.25" thickTop="1" x14ac:dyDescent="0.25">
      <c r="A1000" s="12" t="s">
        <v>95</v>
      </c>
      <c r="B1000" s="49" t="s">
        <v>82</v>
      </c>
      <c r="C1000" s="40" t="s">
        <v>83</v>
      </c>
      <c r="D1000" s="41" t="s">
        <v>96</v>
      </c>
      <c r="E1000" s="41" t="s">
        <v>97</v>
      </c>
      <c r="F1000" s="42" t="s">
        <v>98</v>
      </c>
    </row>
    <row r="1001" spans="1:6" ht="18.75" x14ac:dyDescent="0.25">
      <c r="A1001" s="15" t="s">
        <v>99</v>
      </c>
      <c r="B1001" s="50" t="s">
        <v>100</v>
      </c>
      <c r="C1001" s="20">
        <v>0.03</v>
      </c>
      <c r="D1001" s="43"/>
      <c r="E1001" s="43"/>
      <c r="F1001" s="44"/>
    </row>
    <row r="1002" spans="1:6" ht="37.5" x14ac:dyDescent="0.25">
      <c r="A1002" s="14"/>
      <c r="B1002" s="13" t="s">
        <v>101</v>
      </c>
      <c r="C1002" s="33">
        <v>0.03</v>
      </c>
      <c r="D1002" s="45"/>
      <c r="E1002" s="45"/>
      <c r="F1002" s="46"/>
    </row>
    <row r="1003" spans="1:6" ht="19.5" thickBot="1" x14ac:dyDescent="0.3">
      <c r="A1003" s="36" t="s">
        <v>93</v>
      </c>
      <c r="B1003" s="51"/>
      <c r="C1003" s="48">
        <v>42</v>
      </c>
      <c r="D1003" s="38"/>
      <c r="E1003" s="38"/>
      <c r="F1003" s="39"/>
    </row>
    <row r="1004" spans="1:6" ht="15.75" thickTop="1" x14ac:dyDescent="0.25"/>
    <row r="1005" spans="1:6" ht="15.75" thickBot="1" x14ac:dyDescent="0.3">
      <c r="A1005" s="172" t="s">
        <v>160</v>
      </c>
      <c r="B1005" s="173"/>
      <c r="C1005" s="173"/>
      <c r="D1005" s="173"/>
    </row>
    <row r="1006" spans="1:6" ht="19.5" thickTop="1" x14ac:dyDescent="0.25">
      <c r="A1006" s="12"/>
      <c r="B1006" s="174" t="s">
        <v>113</v>
      </c>
      <c r="C1006" s="181"/>
      <c r="D1006" s="29"/>
    </row>
    <row r="1007" spans="1:6" ht="56.25" x14ac:dyDescent="0.25">
      <c r="A1007" s="30" t="s">
        <v>152</v>
      </c>
      <c r="B1007" s="15" t="s">
        <v>77</v>
      </c>
      <c r="C1007" s="16" t="s">
        <v>78</v>
      </c>
      <c r="D1007" s="31" t="s">
        <v>23</v>
      </c>
    </row>
    <row r="1008" spans="1:6" ht="18.75" x14ac:dyDescent="0.25">
      <c r="A1008" s="15" t="s">
        <v>153</v>
      </c>
      <c r="B1008" s="20">
        <v>18</v>
      </c>
      <c r="C1008" s="22">
        <v>16</v>
      </c>
      <c r="D1008" s="32">
        <v>34</v>
      </c>
    </row>
    <row r="1009" spans="1:6" ht="18.75" x14ac:dyDescent="0.25">
      <c r="A1009" s="14"/>
      <c r="B1009" s="33">
        <v>19.07</v>
      </c>
      <c r="C1009" s="34">
        <v>14.93</v>
      </c>
      <c r="D1009" s="35">
        <v>0</v>
      </c>
    </row>
    <row r="1010" spans="1:6" ht="18.75" x14ac:dyDescent="0.25">
      <c r="A1010" s="15" t="s">
        <v>154</v>
      </c>
      <c r="B1010" s="20">
        <v>5</v>
      </c>
      <c r="C1010" s="22">
        <v>2</v>
      </c>
      <c r="D1010" s="32">
        <v>7</v>
      </c>
    </row>
    <row r="1011" spans="1:6" ht="18.75" x14ac:dyDescent="0.25">
      <c r="A1011" s="14"/>
      <c r="B1011" s="33">
        <v>3.93</v>
      </c>
      <c r="C1011" s="34">
        <v>3.07</v>
      </c>
      <c r="D1011" s="35">
        <v>0</v>
      </c>
    </row>
    <row r="1012" spans="1:6" ht="18.75" x14ac:dyDescent="0.25">
      <c r="A1012" s="15" t="s">
        <v>23</v>
      </c>
      <c r="B1012" s="20">
        <v>23</v>
      </c>
      <c r="C1012" s="22">
        <v>18</v>
      </c>
      <c r="D1012" s="32">
        <v>41</v>
      </c>
    </row>
    <row r="1013" spans="1:6" ht="19.5" thickBot="1" x14ac:dyDescent="0.3">
      <c r="A1013" s="36"/>
      <c r="B1013" s="37"/>
      <c r="C1013" s="38"/>
      <c r="D1013" s="39"/>
    </row>
    <row r="1014" spans="1:6" ht="15.75" thickTop="1" x14ac:dyDescent="0.25"/>
    <row r="1015" spans="1:6" ht="15.75" thickBot="1" x14ac:dyDescent="0.3">
      <c r="A1015" s="172" t="s">
        <v>81</v>
      </c>
      <c r="B1015" s="173"/>
      <c r="C1015" s="173"/>
      <c r="D1015" s="173"/>
      <c r="E1015" s="173"/>
      <c r="F1015" s="173"/>
    </row>
    <row r="1016" spans="1:6" ht="57" thickTop="1" x14ac:dyDescent="0.25">
      <c r="A1016" s="12" t="s">
        <v>82</v>
      </c>
      <c r="B1016" s="40" t="s">
        <v>83</v>
      </c>
      <c r="C1016" s="41" t="s">
        <v>84</v>
      </c>
      <c r="D1016" s="41" t="s">
        <v>85</v>
      </c>
      <c r="E1016" s="41" t="s">
        <v>86</v>
      </c>
      <c r="F1016" s="42" t="s">
        <v>87</v>
      </c>
    </row>
    <row r="1017" spans="1:6" ht="18.75" x14ac:dyDescent="0.25">
      <c r="A1017" s="15" t="s">
        <v>88</v>
      </c>
      <c r="B1017" s="20">
        <v>0.81</v>
      </c>
      <c r="C1017" s="22">
        <v>1</v>
      </c>
      <c r="D1017" s="22">
        <v>0.36899999999999999</v>
      </c>
      <c r="E1017" s="43"/>
      <c r="F1017" s="44"/>
    </row>
    <row r="1018" spans="1:6" ht="18.75" x14ac:dyDescent="0.25">
      <c r="A1018" s="14" t="s">
        <v>89</v>
      </c>
      <c r="B1018" s="33">
        <v>0.83</v>
      </c>
      <c r="C1018" s="34">
        <v>1</v>
      </c>
      <c r="D1018" s="34">
        <v>0.36099999999999999</v>
      </c>
      <c r="E1018" s="45"/>
      <c r="F1018" s="46"/>
    </row>
    <row r="1019" spans="1:6" ht="18.75" x14ac:dyDescent="0.25">
      <c r="A1019" s="14" t="s">
        <v>90</v>
      </c>
      <c r="B1019" s="47"/>
      <c r="C1019" s="45"/>
      <c r="D1019" s="45"/>
      <c r="E1019" s="34">
        <v>0.438</v>
      </c>
      <c r="F1019" s="35">
        <v>0.32100000000000001</v>
      </c>
    </row>
    <row r="1020" spans="1:6" ht="18.75" x14ac:dyDescent="0.25">
      <c r="A1020" s="14" t="s">
        <v>91</v>
      </c>
      <c r="B1020" s="33">
        <v>0.23</v>
      </c>
      <c r="C1020" s="34">
        <v>1</v>
      </c>
      <c r="D1020" s="34">
        <v>0.63200000000000001</v>
      </c>
      <c r="E1020" s="45"/>
      <c r="F1020" s="46"/>
    </row>
    <row r="1021" spans="1:6" ht="18.75" x14ac:dyDescent="0.25">
      <c r="A1021" s="14" t="s">
        <v>92</v>
      </c>
      <c r="B1021" s="33">
        <v>0.79</v>
      </c>
      <c r="C1021" s="34">
        <v>1</v>
      </c>
      <c r="D1021" s="34">
        <v>0.375</v>
      </c>
      <c r="E1021" s="45"/>
      <c r="F1021" s="46"/>
    </row>
    <row r="1022" spans="1:6" ht="19.5" thickBot="1" x14ac:dyDescent="0.3">
      <c r="A1022" s="36" t="s">
        <v>93</v>
      </c>
      <c r="B1022" s="48">
        <v>41</v>
      </c>
      <c r="C1022" s="38"/>
      <c r="D1022" s="38"/>
      <c r="E1022" s="38"/>
      <c r="F1022" s="39"/>
    </row>
    <row r="1023" spans="1:6" ht="15.75" thickTop="1" x14ac:dyDescent="0.25"/>
    <row r="1024" spans="1:6" ht="15.75" thickBot="1" x14ac:dyDescent="0.3">
      <c r="A1024" s="172" t="s">
        <v>94</v>
      </c>
      <c r="B1024" s="173"/>
      <c r="C1024" s="173"/>
      <c r="D1024" s="173"/>
      <c r="E1024" s="173"/>
      <c r="F1024" s="173"/>
    </row>
    <row r="1025" spans="1:6" ht="38.25" thickTop="1" x14ac:dyDescent="0.25">
      <c r="A1025" s="12" t="s">
        <v>95</v>
      </c>
      <c r="B1025" s="49" t="s">
        <v>82</v>
      </c>
      <c r="C1025" s="40" t="s">
        <v>83</v>
      </c>
      <c r="D1025" s="41" t="s">
        <v>96</v>
      </c>
      <c r="E1025" s="41" t="s">
        <v>97</v>
      </c>
      <c r="F1025" s="42" t="s">
        <v>98</v>
      </c>
    </row>
    <row r="1026" spans="1:6" ht="18.75" x14ac:dyDescent="0.25">
      <c r="A1026" s="15" t="s">
        <v>99</v>
      </c>
      <c r="B1026" s="50" t="s">
        <v>100</v>
      </c>
      <c r="C1026" s="20">
        <v>0.14000000000000001</v>
      </c>
      <c r="D1026" s="43"/>
      <c r="E1026" s="43"/>
      <c r="F1026" s="44"/>
    </row>
    <row r="1027" spans="1:6" ht="37.5" x14ac:dyDescent="0.25">
      <c r="A1027" s="14"/>
      <c r="B1027" s="13" t="s">
        <v>101</v>
      </c>
      <c r="C1027" s="33">
        <v>0.14000000000000001</v>
      </c>
      <c r="D1027" s="45"/>
      <c r="E1027" s="45"/>
      <c r="F1027" s="46"/>
    </row>
    <row r="1028" spans="1:6" ht="19.5" thickBot="1" x14ac:dyDescent="0.3">
      <c r="A1028" s="36" t="s">
        <v>93</v>
      </c>
      <c r="B1028" s="51"/>
      <c r="C1028" s="48">
        <v>41</v>
      </c>
      <c r="D1028" s="38"/>
      <c r="E1028" s="38"/>
      <c r="F1028" s="39"/>
    </row>
    <row r="1029" spans="1:6" ht="15.75" thickTop="1" x14ac:dyDescent="0.25"/>
    <row r="1030" spans="1:6" ht="15.75" thickBot="1" x14ac:dyDescent="0.3">
      <c r="A1030" s="172" t="s">
        <v>161</v>
      </c>
      <c r="B1030" s="173"/>
      <c r="C1030" s="173"/>
      <c r="D1030" s="173"/>
    </row>
    <row r="1031" spans="1:6" ht="19.5" thickTop="1" x14ac:dyDescent="0.25">
      <c r="A1031" s="12"/>
      <c r="B1031" s="174" t="s">
        <v>115</v>
      </c>
      <c r="C1031" s="181"/>
      <c r="D1031" s="29"/>
    </row>
    <row r="1032" spans="1:6" ht="56.25" x14ac:dyDescent="0.25">
      <c r="A1032" s="30" t="s">
        <v>152</v>
      </c>
      <c r="B1032" s="15" t="s">
        <v>77</v>
      </c>
      <c r="C1032" s="16" t="s">
        <v>78</v>
      </c>
      <c r="D1032" s="31" t="s">
        <v>23</v>
      </c>
    </row>
    <row r="1033" spans="1:6" ht="18.75" x14ac:dyDescent="0.25">
      <c r="A1033" s="15" t="s">
        <v>153</v>
      </c>
      <c r="B1033" s="20">
        <v>20</v>
      </c>
      <c r="C1033" s="22">
        <v>14</v>
      </c>
      <c r="D1033" s="32">
        <v>34</v>
      </c>
    </row>
    <row r="1034" spans="1:6" ht="18.75" x14ac:dyDescent="0.25">
      <c r="A1034" s="14"/>
      <c r="B1034" s="33">
        <v>20.73</v>
      </c>
      <c r="C1034" s="34">
        <v>13.27</v>
      </c>
      <c r="D1034" s="35">
        <v>0</v>
      </c>
    </row>
    <row r="1035" spans="1:6" ht="18.75" x14ac:dyDescent="0.25">
      <c r="A1035" s="15" t="s">
        <v>154</v>
      </c>
      <c r="B1035" s="20">
        <v>5</v>
      </c>
      <c r="C1035" s="22">
        <v>2</v>
      </c>
      <c r="D1035" s="32">
        <v>7</v>
      </c>
    </row>
    <row r="1036" spans="1:6" ht="18.75" x14ac:dyDescent="0.25">
      <c r="A1036" s="14"/>
      <c r="B1036" s="33">
        <v>4.2699999999999996</v>
      </c>
      <c r="C1036" s="34">
        <v>2.73</v>
      </c>
      <c r="D1036" s="35">
        <v>0</v>
      </c>
    </row>
    <row r="1037" spans="1:6" ht="18.75" x14ac:dyDescent="0.25">
      <c r="A1037" s="15" t="s">
        <v>23</v>
      </c>
      <c r="B1037" s="20">
        <v>25</v>
      </c>
      <c r="C1037" s="22">
        <v>16</v>
      </c>
      <c r="D1037" s="32">
        <v>41</v>
      </c>
    </row>
    <row r="1038" spans="1:6" ht="19.5" thickBot="1" x14ac:dyDescent="0.3">
      <c r="A1038" s="36"/>
      <c r="B1038" s="37"/>
      <c r="C1038" s="38"/>
      <c r="D1038" s="39"/>
    </row>
    <row r="1039" spans="1:6" ht="15.75" thickTop="1" x14ac:dyDescent="0.25"/>
    <row r="1040" spans="1:6" ht="15.75" thickBot="1" x14ac:dyDescent="0.3">
      <c r="A1040" s="172" t="s">
        <v>81</v>
      </c>
      <c r="B1040" s="173"/>
      <c r="C1040" s="173"/>
      <c r="D1040" s="173"/>
      <c r="E1040" s="173"/>
      <c r="F1040" s="173"/>
    </row>
    <row r="1041" spans="1:6" ht="57" thickTop="1" x14ac:dyDescent="0.25">
      <c r="A1041" s="12" t="s">
        <v>82</v>
      </c>
      <c r="B1041" s="40" t="s">
        <v>83</v>
      </c>
      <c r="C1041" s="41" t="s">
        <v>84</v>
      </c>
      <c r="D1041" s="41" t="s">
        <v>85</v>
      </c>
      <c r="E1041" s="41" t="s">
        <v>86</v>
      </c>
      <c r="F1041" s="42" t="s">
        <v>87</v>
      </c>
    </row>
    <row r="1042" spans="1:6" ht="18.75" x14ac:dyDescent="0.25">
      <c r="A1042" s="15" t="s">
        <v>88</v>
      </c>
      <c r="B1042" s="20">
        <v>0.39</v>
      </c>
      <c r="C1042" s="22">
        <v>1</v>
      </c>
      <c r="D1042" s="22">
        <v>0.53400000000000003</v>
      </c>
      <c r="E1042" s="43"/>
      <c r="F1042" s="44"/>
    </row>
    <row r="1043" spans="1:6" ht="18.75" x14ac:dyDescent="0.25">
      <c r="A1043" s="14" t="s">
        <v>89</v>
      </c>
      <c r="B1043" s="33">
        <v>0.4</v>
      </c>
      <c r="C1043" s="34">
        <v>1</v>
      </c>
      <c r="D1043" s="34">
        <v>0.52700000000000002</v>
      </c>
      <c r="E1043" s="45"/>
      <c r="F1043" s="46"/>
    </row>
    <row r="1044" spans="1:6" ht="18.75" x14ac:dyDescent="0.25">
      <c r="A1044" s="14" t="s">
        <v>90</v>
      </c>
      <c r="B1044" s="47"/>
      <c r="C1044" s="45"/>
      <c r="D1044" s="45"/>
      <c r="E1044" s="34">
        <v>0.68500000000000005</v>
      </c>
      <c r="F1044" s="35">
        <v>0.43099999999999999</v>
      </c>
    </row>
    <row r="1045" spans="1:6" ht="18.75" x14ac:dyDescent="0.25">
      <c r="A1045" s="14" t="s">
        <v>91</v>
      </c>
      <c r="B1045" s="33">
        <v>0.04</v>
      </c>
      <c r="C1045" s="34">
        <v>1</v>
      </c>
      <c r="D1045" s="34">
        <v>0.84399999999999997</v>
      </c>
      <c r="E1045" s="45"/>
      <c r="F1045" s="46"/>
    </row>
    <row r="1046" spans="1:6" ht="18.75" x14ac:dyDescent="0.25">
      <c r="A1046" s="14" t="s">
        <v>92</v>
      </c>
      <c r="B1046" s="33">
        <v>0.38</v>
      </c>
      <c r="C1046" s="34">
        <v>1</v>
      </c>
      <c r="D1046" s="34">
        <v>0.53900000000000003</v>
      </c>
      <c r="E1046" s="45"/>
      <c r="F1046" s="46"/>
    </row>
    <row r="1047" spans="1:6" ht="19.5" thickBot="1" x14ac:dyDescent="0.3">
      <c r="A1047" s="36" t="s">
        <v>93</v>
      </c>
      <c r="B1047" s="48">
        <v>41</v>
      </c>
      <c r="C1047" s="38"/>
      <c r="D1047" s="38"/>
      <c r="E1047" s="38"/>
      <c r="F1047" s="39"/>
    </row>
    <row r="1048" spans="1:6" ht="15.75" thickTop="1" x14ac:dyDescent="0.25"/>
    <row r="1049" spans="1:6" ht="15.75" thickBot="1" x14ac:dyDescent="0.3">
      <c r="A1049" s="172" t="s">
        <v>94</v>
      </c>
      <c r="B1049" s="173"/>
      <c r="C1049" s="173"/>
      <c r="D1049" s="173"/>
      <c r="E1049" s="173"/>
      <c r="F1049" s="173"/>
    </row>
    <row r="1050" spans="1:6" ht="38.25" thickTop="1" x14ac:dyDescent="0.25">
      <c r="A1050" s="12" t="s">
        <v>95</v>
      </c>
      <c r="B1050" s="49" t="s">
        <v>82</v>
      </c>
      <c r="C1050" s="40" t="s">
        <v>83</v>
      </c>
      <c r="D1050" s="41" t="s">
        <v>96</v>
      </c>
      <c r="E1050" s="41" t="s">
        <v>97</v>
      </c>
      <c r="F1050" s="42" t="s">
        <v>98</v>
      </c>
    </row>
    <row r="1051" spans="1:6" ht="18.75" x14ac:dyDescent="0.25">
      <c r="A1051" s="15" t="s">
        <v>99</v>
      </c>
      <c r="B1051" s="50" t="s">
        <v>100</v>
      </c>
      <c r="C1051" s="20">
        <v>0.1</v>
      </c>
      <c r="D1051" s="43"/>
      <c r="E1051" s="43"/>
      <c r="F1051" s="44"/>
    </row>
    <row r="1052" spans="1:6" ht="37.5" x14ac:dyDescent="0.25">
      <c r="A1052" s="14"/>
      <c r="B1052" s="13" t="s">
        <v>101</v>
      </c>
      <c r="C1052" s="33">
        <v>0.1</v>
      </c>
      <c r="D1052" s="45"/>
      <c r="E1052" s="45"/>
      <c r="F1052" s="46"/>
    </row>
    <row r="1053" spans="1:6" ht="19.5" thickBot="1" x14ac:dyDescent="0.3">
      <c r="A1053" s="36" t="s">
        <v>93</v>
      </c>
      <c r="B1053" s="51"/>
      <c r="C1053" s="48">
        <v>41</v>
      </c>
      <c r="D1053" s="38"/>
      <c r="E1053" s="38"/>
      <c r="F1053" s="39"/>
    </row>
    <row r="1054" spans="1:6" ht="15.75" thickTop="1" x14ac:dyDescent="0.25"/>
    <row r="1055" spans="1:6" ht="15.75" thickBot="1" x14ac:dyDescent="0.3">
      <c r="A1055" s="172" t="s">
        <v>162</v>
      </c>
      <c r="B1055" s="173"/>
      <c r="C1055" s="173"/>
      <c r="D1055" s="173"/>
    </row>
    <row r="1056" spans="1:6" ht="19.5" thickTop="1" x14ac:dyDescent="0.25">
      <c r="A1056" s="12"/>
      <c r="B1056" s="174" t="s">
        <v>117</v>
      </c>
      <c r="C1056" s="181"/>
      <c r="D1056" s="29"/>
    </row>
    <row r="1057" spans="1:6" ht="56.25" x14ac:dyDescent="0.25">
      <c r="A1057" s="30" t="s">
        <v>152</v>
      </c>
      <c r="B1057" s="15" t="s">
        <v>77</v>
      </c>
      <c r="C1057" s="16" t="s">
        <v>78</v>
      </c>
      <c r="D1057" s="31" t="s">
        <v>23</v>
      </c>
    </row>
    <row r="1058" spans="1:6" ht="18.75" x14ac:dyDescent="0.25">
      <c r="A1058" s="15" t="s">
        <v>153</v>
      </c>
      <c r="B1058" s="20">
        <v>26</v>
      </c>
      <c r="C1058" s="22">
        <v>9</v>
      </c>
      <c r="D1058" s="32">
        <v>35</v>
      </c>
    </row>
    <row r="1059" spans="1:6" ht="18.75" x14ac:dyDescent="0.25">
      <c r="A1059" s="14"/>
      <c r="B1059" s="33">
        <v>25.83</v>
      </c>
      <c r="C1059" s="34">
        <v>9.17</v>
      </c>
      <c r="D1059" s="35">
        <v>0</v>
      </c>
    </row>
    <row r="1060" spans="1:6" ht="18.75" x14ac:dyDescent="0.25">
      <c r="A1060" s="15" t="s">
        <v>154</v>
      </c>
      <c r="B1060" s="20">
        <v>5</v>
      </c>
      <c r="C1060" s="22">
        <v>2</v>
      </c>
      <c r="D1060" s="32">
        <v>7</v>
      </c>
    </row>
    <row r="1061" spans="1:6" ht="18.75" x14ac:dyDescent="0.25">
      <c r="A1061" s="14"/>
      <c r="B1061" s="33">
        <v>5.17</v>
      </c>
      <c r="C1061" s="34">
        <v>1.83</v>
      </c>
      <c r="D1061" s="35">
        <v>0</v>
      </c>
    </row>
    <row r="1062" spans="1:6" ht="18.75" x14ac:dyDescent="0.25">
      <c r="A1062" s="15" t="s">
        <v>23</v>
      </c>
      <c r="B1062" s="20">
        <v>31</v>
      </c>
      <c r="C1062" s="22">
        <v>11</v>
      </c>
      <c r="D1062" s="32">
        <v>42</v>
      </c>
    </row>
    <row r="1063" spans="1:6" ht="19.5" thickBot="1" x14ac:dyDescent="0.3">
      <c r="A1063" s="36"/>
      <c r="B1063" s="37"/>
      <c r="C1063" s="38"/>
      <c r="D1063" s="39"/>
    </row>
    <row r="1064" spans="1:6" ht="15.75" thickTop="1" x14ac:dyDescent="0.25"/>
    <row r="1065" spans="1:6" ht="15.75" thickBot="1" x14ac:dyDescent="0.3">
      <c r="A1065" s="172" t="s">
        <v>81</v>
      </c>
      <c r="B1065" s="173"/>
      <c r="C1065" s="173"/>
      <c r="D1065" s="173"/>
      <c r="E1065" s="173"/>
      <c r="F1065" s="173"/>
    </row>
    <row r="1066" spans="1:6" ht="57" thickTop="1" x14ac:dyDescent="0.25">
      <c r="A1066" s="12" t="s">
        <v>82</v>
      </c>
      <c r="B1066" s="40" t="s">
        <v>83</v>
      </c>
      <c r="C1066" s="41" t="s">
        <v>84</v>
      </c>
      <c r="D1066" s="41" t="s">
        <v>85</v>
      </c>
      <c r="E1066" s="41" t="s">
        <v>86</v>
      </c>
      <c r="F1066" s="42" t="s">
        <v>87</v>
      </c>
    </row>
    <row r="1067" spans="1:6" ht="18.75" x14ac:dyDescent="0.25">
      <c r="A1067" s="15" t="s">
        <v>88</v>
      </c>
      <c r="B1067" s="20">
        <v>0.02</v>
      </c>
      <c r="C1067" s="22">
        <v>1</v>
      </c>
      <c r="D1067" s="22">
        <v>0.875</v>
      </c>
      <c r="E1067" s="43"/>
      <c r="F1067" s="44"/>
    </row>
    <row r="1068" spans="1:6" ht="18.75" x14ac:dyDescent="0.25">
      <c r="A1068" s="14" t="s">
        <v>89</v>
      </c>
      <c r="B1068" s="33">
        <v>0.02</v>
      </c>
      <c r="C1068" s="34">
        <v>1</v>
      </c>
      <c r="D1068" s="34">
        <v>0.876</v>
      </c>
      <c r="E1068" s="45"/>
      <c r="F1068" s="46"/>
    </row>
    <row r="1069" spans="1:6" ht="18.75" x14ac:dyDescent="0.25">
      <c r="A1069" s="14" t="s">
        <v>90</v>
      </c>
      <c r="B1069" s="47"/>
      <c r="C1069" s="45"/>
      <c r="D1069" s="45"/>
      <c r="E1069" s="34">
        <v>1</v>
      </c>
      <c r="F1069" s="35">
        <v>0.60199999999999998</v>
      </c>
    </row>
    <row r="1070" spans="1:6" ht="18.75" x14ac:dyDescent="0.25">
      <c r="A1070" s="14" t="s">
        <v>91</v>
      </c>
      <c r="B1070" s="33">
        <v>0</v>
      </c>
      <c r="C1070" s="34">
        <v>1</v>
      </c>
      <c r="D1070" s="34">
        <v>1</v>
      </c>
      <c r="E1070" s="45"/>
      <c r="F1070" s="46"/>
    </row>
    <row r="1071" spans="1:6" ht="18.75" x14ac:dyDescent="0.25">
      <c r="A1071" s="14" t="s">
        <v>92</v>
      </c>
      <c r="B1071" s="33">
        <v>0.02</v>
      </c>
      <c r="C1071" s="34">
        <v>1</v>
      </c>
      <c r="D1071" s="34">
        <v>0.877</v>
      </c>
      <c r="E1071" s="45"/>
      <c r="F1071" s="46"/>
    </row>
    <row r="1072" spans="1:6" ht="19.5" thickBot="1" x14ac:dyDescent="0.3">
      <c r="A1072" s="36" t="s">
        <v>93</v>
      </c>
      <c r="B1072" s="48">
        <v>42</v>
      </c>
      <c r="C1072" s="38"/>
      <c r="D1072" s="38"/>
      <c r="E1072" s="38"/>
      <c r="F1072" s="39"/>
    </row>
    <row r="1073" spans="1:6" ht="15.75" thickTop="1" x14ac:dyDescent="0.25"/>
    <row r="1074" spans="1:6" ht="15.75" thickBot="1" x14ac:dyDescent="0.3">
      <c r="A1074" s="172" t="s">
        <v>94</v>
      </c>
      <c r="B1074" s="173"/>
      <c r="C1074" s="173"/>
      <c r="D1074" s="173"/>
      <c r="E1074" s="173"/>
      <c r="F1074" s="173"/>
    </row>
    <row r="1075" spans="1:6" ht="38.25" thickTop="1" x14ac:dyDescent="0.25">
      <c r="A1075" s="12" t="s">
        <v>95</v>
      </c>
      <c r="B1075" s="49" t="s">
        <v>82</v>
      </c>
      <c r="C1075" s="40" t="s">
        <v>83</v>
      </c>
      <c r="D1075" s="41" t="s">
        <v>96</v>
      </c>
      <c r="E1075" s="41" t="s">
        <v>97</v>
      </c>
      <c r="F1075" s="42" t="s">
        <v>98</v>
      </c>
    </row>
    <row r="1076" spans="1:6" ht="18.75" x14ac:dyDescent="0.25">
      <c r="A1076" s="15" t="s">
        <v>99</v>
      </c>
      <c r="B1076" s="50" t="s">
        <v>100</v>
      </c>
      <c r="C1076" s="20">
        <v>0.02</v>
      </c>
      <c r="D1076" s="43"/>
      <c r="E1076" s="43"/>
      <c r="F1076" s="44"/>
    </row>
    <row r="1077" spans="1:6" ht="37.5" x14ac:dyDescent="0.25">
      <c r="A1077" s="14"/>
      <c r="B1077" s="13" t="s">
        <v>101</v>
      </c>
      <c r="C1077" s="33">
        <v>0.02</v>
      </c>
      <c r="D1077" s="45"/>
      <c r="E1077" s="45"/>
      <c r="F1077" s="46"/>
    </row>
    <row r="1078" spans="1:6" ht="19.5" thickBot="1" x14ac:dyDescent="0.3">
      <c r="A1078" s="36" t="s">
        <v>93</v>
      </c>
      <c r="B1078" s="51"/>
      <c r="C1078" s="48">
        <v>42</v>
      </c>
      <c r="D1078" s="38"/>
      <c r="E1078" s="38"/>
      <c r="F1078" s="39"/>
    </row>
    <row r="1079" spans="1:6" ht="15.75" thickTop="1" x14ac:dyDescent="0.25"/>
    <row r="1080" spans="1:6" ht="15.75" thickBot="1" x14ac:dyDescent="0.3">
      <c r="A1080" s="172" t="s">
        <v>163</v>
      </c>
      <c r="B1080" s="173"/>
      <c r="C1080" s="173"/>
      <c r="D1080" s="173"/>
    </row>
    <row r="1081" spans="1:6" ht="19.5" thickTop="1" x14ac:dyDescent="0.25">
      <c r="A1081" s="12"/>
      <c r="B1081" s="174" t="s">
        <v>119</v>
      </c>
      <c r="C1081" s="181"/>
      <c r="D1081" s="29"/>
    </row>
    <row r="1082" spans="1:6" ht="56.25" x14ac:dyDescent="0.25">
      <c r="A1082" s="30" t="s">
        <v>152</v>
      </c>
      <c r="B1082" s="15" t="s">
        <v>77</v>
      </c>
      <c r="C1082" s="16" t="s">
        <v>78</v>
      </c>
      <c r="D1082" s="31" t="s">
        <v>23</v>
      </c>
    </row>
    <row r="1083" spans="1:6" ht="18.75" x14ac:dyDescent="0.25">
      <c r="A1083" s="15" t="s">
        <v>153</v>
      </c>
      <c r="B1083" s="20">
        <v>12</v>
      </c>
      <c r="C1083" s="22">
        <v>22</v>
      </c>
      <c r="D1083" s="32">
        <v>34</v>
      </c>
    </row>
    <row r="1084" spans="1:6" ht="18.75" x14ac:dyDescent="0.25">
      <c r="A1084" s="14"/>
      <c r="B1084" s="33">
        <v>12.44</v>
      </c>
      <c r="C1084" s="34">
        <v>21.56</v>
      </c>
      <c r="D1084" s="35">
        <v>0</v>
      </c>
    </row>
    <row r="1085" spans="1:6" ht="18.75" x14ac:dyDescent="0.25">
      <c r="A1085" s="15" t="s">
        <v>154</v>
      </c>
      <c r="B1085" s="20">
        <v>3</v>
      </c>
      <c r="C1085" s="22">
        <v>4</v>
      </c>
      <c r="D1085" s="32">
        <v>7</v>
      </c>
    </row>
    <row r="1086" spans="1:6" ht="18.75" x14ac:dyDescent="0.25">
      <c r="A1086" s="14"/>
      <c r="B1086" s="33">
        <v>2.56</v>
      </c>
      <c r="C1086" s="34">
        <v>4.4400000000000004</v>
      </c>
      <c r="D1086" s="35">
        <v>0</v>
      </c>
    </row>
    <row r="1087" spans="1:6" ht="18.75" x14ac:dyDescent="0.25">
      <c r="A1087" s="15" t="s">
        <v>23</v>
      </c>
      <c r="B1087" s="20">
        <v>15</v>
      </c>
      <c r="C1087" s="22">
        <v>26</v>
      </c>
      <c r="D1087" s="32">
        <v>41</v>
      </c>
    </row>
    <row r="1088" spans="1:6" ht="19.5" thickBot="1" x14ac:dyDescent="0.3">
      <c r="A1088" s="36"/>
      <c r="B1088" s="37"/>
      <c r="C1088" s="38"/>
      <c r="D1088" s="39"/>
    </row>
    <row r="1089" spans="1:6" ht="15.75" thickTop="1" x14ac:dyDescent="0.25"/>
    <row r="1090" spans="1:6" ht="15.75" thickBot="1" x14ac:dyDescent="0.3">
      <c r="A1090" s="172" t="s">
        <v>81</v>
      </c>
      <c r="B1090" s="173"/>
      <c r="C1090" s="173"/>
      <c r="D1090" s="173"/>
      <c r="E1090" s="173"/>
      <c r="F1090" s="173"/>
    </row>
    <row r="1091" spans="1:6" ht="57" thickTop="1" x14ac:dyDescent="0.25">
      <c r="A1091" s="12" t="s">
        <v>82</v>
      </c>
      <c r="B1091" s="40" t="s">
        <v>83</v>
      </c>
      <c r="C1091" s="41" t="s">
        <v>84</v>
      </c>
      <c r="D1091" s="41" t="s">
        <v>85</v>
      </c>
      <c r="E1091" s="41" t="s">
        <v>86</v>
      </c>
      <c r="F1091" s="42" t="s">
        <v>87</v>
      </c>
    </row>
    <row r="1092" spans="1:6" ht="18.75" x14ac:dyDescent="0.25">
      <c r="A1092" s="15" t="s">
        <v>88</v>
      </c>
      <c r="B1092" s="20">
        <v>0.14000000000000001</v>
      </c>
      <c r="C1092" s="22">
        <v>1</v>
      </c>
      <c r="D1092" s="22">
        <v>0.70499999999999996</v>
      </c>
      <c r="E1092" s="43"/>
      <c r="F1092" s="44"/>
    </row>
    <row r="1093" spans="1:6" ht="18.75" x14ac:dyDescent="0.25">
      <c r="A1093" s="14" t="s">
        <v>89</v>
      </c>
      <c r="B1093" s="33">
        <v>0.14000000000000001</v>
      </c>
      <c r="C1093" s="34">
        <v>1</v>
      </c>
      <c r="D1093" s="34">
        <v>0.70799999999999996</v>
      </c>
      <c r="E1093" s="45"/>
      <c r="F1093" s="46"/>
    </row>
    <row r="1094" spans="1:6" ht="18.75" x14ac:dyDescent="0.25">
      <c r="A1094" s="14" t="s">
        <v>90</v>
      </c>
      <c r="B1094" s="47"/>
      <c r="C1094" s="45"/>
      <c r="D1094" s="45"/>
      <c r="E1094" s="34">
        <v>0.69299999999999995</v>
      </c>
      <c r="F1094" s="35">
        <v>0.51</v>
      </c>
    </row>
    <row r="1095" spans="1:6" ht="18.75" x14ac:dyDescent="0.25">
      <c r="A1095" s="14" t="s">
        <v>91</v>
      </c>
      <c r="B1095" s="33">
        <v>0</v>
      </c>
      <c r="C1095" s="34">
        <v>1</v>
      </c>
      <c r="D1095" s="34">
        <v>1</v>
      </c>
      <c r="E1095" s="45"/>
      <c r="F1095" s="46"/>
    </row>
    <row r="1096" spans="1:6" ht="18.75" x14ac:dyDescent="0.25">
      <c r="A1096" s="14" t="s">
        <v>92</v>
      </c>
      <c r="B1096" s="33">
        <v>0.14000000000000001</v>
      </c>
      <c r="C1096" s="34">
        <v>1</v>
      </c>
      <c r="D1096" s="34">
        <v>0.70899999999999996</v>
      </c>
      <c r="E1096" s="45"/>
      <c r="F1096" s="46"/>
    </row>
    <row r="1097" spans="1:6" ht="19.5" thickBot="1" x14ac:dyDescent="0.3">
      <c r="A1097" s="36" t="s">
        <v>93</v>
      </c>
      <c r="B1097" s="48">
        <v>41</v>
      </c>
      <c r="C1097" s="38"/>
      <c r="D1097" s="38"/>
      <c r="E1097" s="38"/>
      <c r="F1097" s="39"/>
    </row>
    <row r="1098" spans="1:6" ht="15.75" thickTop="1" x14ac:dyDescent="0.25"/>
    <row r="1099" spans="1:6" ht="15.75" thickBot="1" x14ac:dyDescent="0.3">
      <c r="A1099" s="172" t="s">
        <v>94</v>
      </c>
      <c r="B1099" s="173"/>
      <c r="C1099" s="173"/>
      <c r="D1099" s="173"/>
      <c r="E1099" s="173"/>
      <c r="F1099" s="173"/>
    </row>
    <row r="1100" spans="1:6" ht="38.25" thickTop="1" x14ac:dyDescent="0.25">
      <c r="A1100" s="12" t="s">
        <v>95</v>
      </c>
      <c r="B1100" s="49" t="s">
        <v>82</v>
      </c>
      <c r="C1100" s="40" t="s">
        <v>83</v>
      </c>
      <c r="D1100" s="41" t="s">
        <v>96</v>
      </c>
      <c r="E1100" s="41" t="s">
        <v>97</v>
      </c>
      <c r="F1100" s="42" t="s">
        <v>98</v>
      </c>
    </row>
    <row r="1101" spans="1:6" ht="18.75" x14ac:dyDescent="0.25">
      <c r="A1101" s="15" t="s">
        <v>99</v>
      </c>
      <c r="B1101" s="50" t="s">
        <v>100</v>
      </c>
      <c r="C1101" s="20">
        <v>0.06</v>
      </c>
      <c r="D1101" s="43"/>
      <c r="E1101" s="43"/>
      <c r="F1101" s="44"/>
    </row>
    <row r="1102" spans="1:6" ht="37.5" x14ac:dyDescent="0.25">
      <c r="A1102" s="14"/>
      <c r="B1102" s="13" t="s">
        <v>101</v>
      </c>
      <c r="C1102" s="33">
        <v>0.06</v>
      </c>
      <c r="D1102" s="45"/>
      <c r="E1102" s="45"/>
      <c r="F1102" s="46"/>
    </row>
    <row r="1103" spans="1:6" ht="19.5" thickBot="1" x14ac:dyDescent="0.3">
      <c r="A1103" s="36" t="s">
        <v>93</v>
      </c>
      <c r="B1103" s="51"/>
      <c r="C1103" s="48">
        <v>41</v>
      </c>
      <c r="D1103" s="38"/>
      <c r="E1103" s="38"/>
      <c r="F1103" s="39"/>
    </row>
    <row r="1104" spans="1:6" ht="15.75" thickTop="1" x14ac:dyDescent="0.25"/>
    <row r="1105" spans="1:6" ht="15.75" thickBot="1" x14ac:dyDescent="0.3">
      <c r="A1105" s="172" t="s">
        <v>164</v>
      </c>
      <c r="B1105" s="173"/>
      <c r="C1105" s="173"/>
      <c r="D1105" s="173"/>
    </row>
    <row r="1106" spans="1:6" ht="19.5" thickTop="1" x14ac:dyDescent="0.25">
      <c r="A1106" s="12"/>
      <c r="B1106" s="174" t="s">
        <v>121</v>
      </c>
      <c r="C1106" s="181"/>
      <c r="D1106" s="29"/>
    </row>
    <row r="1107" spans="1:6" ht="56.25" x14ac:dyDescent="0.25">
      <c r="A1107" s="30" t="s">
        <v>152</v>
      </c>
      <c r="B1107" s="15" t="s">
        <v>77</v>
      </c>
      <c r="C1107" s="16" t="s">
        <v>78</v>
      </c>
      <c r="D1107" s="31" t="s">
        <v>23</v>
      </c>
    </row>
    <row r="1108" spans="1:6" ht="18.75" x14ac:dyDescent="0.25">
      <c r="A1108" s="15" t="s">
        <v>153</v>
      </c>
      <c r="B1108" s="20">
        <v>28</v>
      </c>
      <c r="C1108" s="22">
        <v>6</v>
      </c>
      <c r="D1108" s="32">
        <v>34</v>
      </c>
    </row>
    <row r="1109" spans="1:6" ht="18.75" x14ac:dyDescent="0.25">
      <c r="A1109" s="14"/>
      <c r="B1109" s="33">
        <v>27.37</v>
      </c>
      <c r="C1109" s="34">
        <v>6.63</v>
      </c>
      <c r="D1109" s="35">
        <v>0</v>
      </c>
    </row>
    <row r="1110" spans="1:6" ht="18.75" x14ac:dyDescent="0.25">
      <c r="A1110" s="15" t="s">
        <v>154</v>
      </c>
      <c r="B1110" s="20">
        <v>5</v>
      </c>
      <c r="C1110" s="22">
        <v>2</v>
      </c>
      <c r="D1110" s="32">
        <v>7</v>
      </c>
    </row>
    <row r="1111" spans="1:6" ht="18.75" x14ac:dyDescent="0.25">
      <c r="A1111" s="14"/>
      <c r="B1111" s="33">
        <v>5.63</v>
      </c>
      <c r="C1111" s="34">
        <v>1.37</v>
      </c>
      <c r="D1111" s="35">
        <v>0</v>
      </c>
    </row>
    <row r="1112" spans="1:6" ht="18.75" x14ac:dyDescent="0.25">
      <c r="A1112" s="15" t="s">
        <v>23</v>
      </c>
      <c r="B1112" s="20">
        <v>33</v>
      </c>
      <c r="C1112" s="22">
        <v>8</v>
      </c>
      <c r="D1112" s="32">
        <v>41</v>
      </c>
    </row>
    <row r="1113" spans="1:6" ht="19.5" thickBot="1" x14ac:dyDescent="0.3">
      <c r="A1113" s="36"/>
      <c r="B1113" s="37"/>
      <c r="C1113" s="38"/>
      <c r="D1113" s="39"/>
    </row>
    <row r="1114" spans="1:6" ht="15.75" thickTop="1" x14ac:dyDescent="0.25"/>
    <row r="1115" spans="1:6" ht="15.75" thickBot="1" x14ac:dyDescent="0.3">
      <c r="A1115" s="172" t="s">
        <v>81</v>
      </c>
      <c r="B1115" s="173"/>
      <c r="C1115" s="173"/>
      <c r="D1115" s="173"/>
      <c r="E1115" s="173"/>
      <c r="F1115" s="173"/>
    </row>
    <row r="1116" spans="1:6" ht="57" thickTop="1" x14ac:dyDescent="0.25">
      <c r="A1116" s="12" t="s">
        <v>82</v>
      </c>
      <c r="B1116" s="40" t="s">
        <v>83</v>
      </c>
      <c r="C1116" s="41" t="s">
        <v>84</v>
      </c>
      <c r="D1116" s="41" t="s">
        <v>85</v>
      </c>
      <c r="E1116" s="41" t="s">
        <v>86</v>
      </c>
      <c r="F1116" s="42" t="s">
        <v>87</v>
      </c>
    </row>
    <row r="1117" spans="1:6" ht="18.75" x14ac:dyDescent="0.25">
      <c r="A1117" s="15" t="s">
        <v>88</v>
      </c>
      <c r="B1117" s="20">
        <v>0.44</v>
      </c>
      <c r="C1117" s="22">
        <v>1</v>
      </c>
      <c r="D1117" s="22">
        <v>0.50700000000000001</v>
      </c>
      <c r="E1117" s="43"/>
      <c r="F1117" s="44"/>
    </row>
    <row r="1118" spans="1:6" ht="18.75" x14ac:dyDescent="0.25">
      <c r="A1118" s="14" t="s">
        <v>89</v>
      </c>
      <c r="B1118" s="33">
        <v>0.41</v>
      </c>
      <c r="C1118" s="34">
        <v>1</v>
      </c>
      <c r="D1118" s="34">
        <v>0.52300000000000002</v>
      </c>
      <c r="E1118" s="45"/>
      <c r="F1118" s="46"/>
    </row>
    <row r="1119" spans="1:6" ht="18.75" x14ac:dyDescent="0.25">
      <c r="A1119" s="14" t="s">
        <v>90</v>
      </c>
      <c r="B1119" s="47"/>
      <c r="C1119" s="45"/>
      <c r="D1119" s="45"/>
      <c r="E1119" s="34">
        <v>0.60599999999999998</v>
      </c>
      <c r="F1119" s="35">
        <v>0.41599999999999998</v>
      </c>
    </row>
    <row r="1120" spans="1:6" ht="18.75" x14ac:dyDescent="0.25">
      <c r="A1120" s="14" t="s">
        <v>91</v>
      </c>
      <c r="B1120" s="33">
        <v>0.02</v>
      </c>
      <c r="C1120" s="34">
        <v>1</v>
      </c>
      <c r="D1120" s="34">
        <v>0.88800000000000001</v>
      </c>
      <c r="E1120" s="45"/>
      <c r="F1120" s="46"/>
    </row>
    <row r="1121" spans="1:6" ht="18.75" x14ac:dyDescent="0.25">
      <c r="A1121" s="14" t="s">
        <v>92</v>
      </c>
      <c r="B1121" s="33">
        <v>0.43</v>
      </c>
      <c r="C1121" s="34">
        <v>1</v>
      </c>
      <c r="D1121" s="34">
        <v>0.51200000000000001</v>
      </c>
      <c r="E1121" s="45"/>
      <c r="F1121" s="46"/>
    </row>
    <row r="1122" spans="1:6" ht="19.5" thickBot="1" x14ac:dyDescent="0.3">
      <c r="A1122" s="36" t="s">
        <v>93</v>
      </c>
      <c r="B1122" s="48">
        <v>41</v>
      </c>
      <c r="C1122" s="38"/>
      <c r="D1122" s="38"/>
      <c r="E1122" s="38"/>
      <c r="F1122" s="39"/>
    </row>
    <row r="1123" spans="1:6" ht="15.75" thickTop="1" x14ac:dyDescent="0.25"/>
    <row r="1124" spans="1:6" ht="15.75" thickBot="1" x14ac:dyDescent="0.3">
      <c r="A1124" s="172" t="s">
        <v>94</v>
      </c>
      <c r="B1124" s="173"/>
      <c r="C1124" s="173"/>
      <c r="D1124" s="173"/>
      <c r="E1124" s="173"/>
      <c r="F1124" s="173"/>
    </row>
    <row r="1125" spans="1:6" ht="38.25" thickTop="1" x14ac:dyDescent="0.25">
      <c r="A1125" s="12" t="s">
        <v>95</v>
      </c>
      <c r="B1125" s="49" t="s">
        <v>82</v>
      </c>
      <c r="C1125" s="40" t="s">
        <v>83</v>
      </c>
      <c r="D1125" s="41" t="s">
        <v>96</v>
      </c>
      <c r="E1125" s="41" t="s">
        <v>97</v>
      </c>
      <c r="F1125" s="42" t="s">
        <v>98</v>
      </c>
    </row>
    <row r="1126" spans="1:6" ht="18.75" x14ac:dyDescent="0.25">
      <c r="A1126" s="15" t="s">
        <v>99</v>
      </c>
      <c r="B1126" s="50" t="s">
        <v>100</v>
      </c>
      <c r="C1126" s="20">
        <v>0.1</v>
      </c>
      <c r="D1126" s="43"/>
      <c r="E1126" s="43"/>
      <c r="F1126" s="44"/>
    </row>
    <row r="1127" spans="1:6" ht="37.5" x14ac:dyDescent="0.25">
      <c r="A1127" s="14"/>
      <c r="B1127" s="13" t="s">
        <v>101</v>
      </c>
      <c r="C1127" s="33">
        <v>0.1</v>
      </c>
      <c r="D1127" s="45"/>
      <c r="E1127" s="45"/>
      <c r="F1127" s="46"/>
    </row>
    <row r="1128" spans="1:6" ht="19.5" thickBot="1" x14ac:dyDescent="0.3">
      <c r="A1128" s="36" t="s">
        <v>93</v>
      </c>
      <c r="B1128" s="51"/>
      <c r="C1128" s="48">
        <v>41</v>
      </c>
      <c r="D1128" s="38"/>
      <c r="E1128" s="38"/>
      <c r="F1128" s="39"/>
    </row>
    <row r="1129" spans="1:6" ht="15.75" thickTop="1" x14ac:dyDescent="0.25"/>
    <row r="1130" spans="1:6" ht="15.75" thickBot="1" x14ac:dyDescent="0.3">
      <c r="A1130" s="172" t="s">
        <v>165</v>
      </c>
      <c r="B1130" s="173"/>
      <c r="C1130" s="173"/>
      <c r="D1130" s="173"/>
    </row>
    <row r="1131" spans="1:6" ht="19.5" thickTop="1" x14ac:dyDescent="0.25">
      <c r="A1131" s="12"/>
      <c r="B1131" s="174" t="s">
        <v>123</v>
      </c>
      <c r="C1131" s="181"/>
      <c r="D1131" s="29"/>
    </row>
    <row r="1132" spans="1:6" ht="56.25" x14ac:dyDescent="0.25">
      <c r="A1132" s="30" t="s">
        <v>152</v>
      </c>
      <c r="B1132" s="15" t="s">
        <v>77</v>
      </c>
      <c r="C1132" s="16" t="s">
        <v>78</v>
      </c>
      <c r="D1132" s="31" t="s">
        <v>23</v>
      </c>
    </row>
    <row r="1133" spans="1:6" ht="18.75" x14ac:dyDescent="0.25">
      <c r="A1133" s="15" t="s">
        <v>153</v>
      </c>
      <c r="B1133" s="20">
        <v>11</v>
      </c>
      <c r="C1133" s="22">
        <v>24</v>
      </c>
      <c r="D1133" s="32">
        <v>35</v>
      </c>
    </row>
    <row r="1134" spans="1:6" ht="18.75" x14ac:dyDescent="0.25">
      <c r="A1134" s="14"/>
      <c r="B1134" s="33">
        <v>10</v>
      </c>
      <c r="C1134" s="34">
        <v>25</v>
      </c>
      <c r="D1134" s="35">
        <v>0</v>
      </c>
    </row>
    <row r="1135" spans="1:6" ht="18.75" x14ac:dyDescent="0.25">
      <c r="A1135" s="15" t="s">
        <v>154</v>
      </c>
      <c r="B1135" s="20">
        <v>1</v>
      </c>
      <c r="C1135" s="22">
        <v>6</v>
      </c>
      <c r="D1135" s="32">
        <v>7</v>
      </c>
    </row>
    <row r="1136" spans="1:6" ht="18.75" x14ac:dyDescent="0.25">
      <c r="A1136" s="14"/>
      <c r="B1136" s="33">
        <v>2</v>
      </c>
      <c r="C1136" s="34">
        <v>5</v>
      </c>
      <c r="D1136" s="35">
        <v>0</v>
      </c>
    </row>
    <row r="1137" spans="1:6" ht="18.75" x14ac:dyDescent="0.25">
      <c r="A1137" s="15" t="s">
        <v>23</v>
      </c>
      <c r="B1137" s="20">
        <v>12</v>
      </c>
      <c r="C1137" s="22">
        <v>30</v>
      </c>
      <c r="D1137" s="32">
        <v>42</v>
      </c>
    </row>
    <row r="1138" spans="1:6" ht="19.5" thickBot="1" x14ac:dyDescent="0.3">
      <c r="A1138" s="36"/>
      <c r="B1138" s="37"/>
      <c r="C1138" s="38"/>
      <c r="D1138" s="39"/>
    </row>
    <row r="1139" spans="1:6" ht="15.75" thickTop="1" x14ac:dyDescent="0.25"/>
    <row r="1140" spans="1:6" ht="15.75" thickBot="1" x14ac:dyDescent="0.3">
      <c r="A1140" s="172" t="s">
        <v>81</v>
      </c>
      <c r="B1140" s="173"/>
      <c r="C1140" s="173"/>
      <c r="D1140" s="173"/>
      <c r="E1140" s="173"/>
      <c r="F1140" s="173"/>
    </row>
    <row r="1141" spans="1:6" ht="57" thickTop="1" x14ac:dyDescent="0.25">
      <c r="A1141" s="12" t="s">
        <v>82</v>
      </c>
      <c r="B1141" s="40" t="s">
        <v>83</v>
      </c>
      <c r="C1141" s="41" t="s">
        <v>84</v>
      </c>
      <c r="D1141" s="41" t="s">
        <v>85</v>
      </c>
      <c r="E1141" s="41" t="s">
        <v>86</v>
      </c>
      <c r="F1141" s="42" t="s">
        <v>87</v>
      </c>
    </row>
    <row r="1142" spans="1:6" ht="18.75" x14ac:dyDescent="0.25">
      <c r="A1142" s="15" t="s">
        <v>88</v>
      </c>
      <c r="B1142" s="20">
        <v>0.84</v>
      </c>
      <c r="C1142" s="22">
        <v>1</v>
      </c>
      <c r="D1142" s="22">
        <v>0.35899999999999999</v>
      </c>
      <c r="E1142" s="43"/>
      <c r="F1142" s="44"/>
    </row>
    <row r="1143" spans="1:6" ht="18.75" x14ac:dyDescent="0.25">
      <c r="A1143" s="14" t="s">
        <v>89</v>
      </c>
      <c r="B1143" s="33">
        <v>0.94</v>
      </c>
      <c r="C1143" s="34">
        <v>1</v>
      </c>
      <c r="D1143" s="34">
        <v>0.33300000000000002</v>
      </c>
      <c r="E1143" s="45"/>
      <c r="F1143" s="46"/>
    </row>
    <row r="1144" spans="1:6" ht="18.75" x14ac:dyDescent="0.25">
      <c r="A1144" s="14" t="s">
        <v>90</v>
      </c>
      <c r="B1144" s="47"/>
      <c r="C1144" s="45"/>
      <c r="D1144" s="45"/>
      <c r="E1144" s="34">
        <v>0.65100000000000002</v>
      </c>
      <c r="F1144" s="35">
        <v>0.34</v>
      </c>
    </row>
    <row r="1145" spans="1:6" ht="18.75" x14ac:dyDescent="0.25">
      <c r="A1145" s="14" t="s">
        <v>91</v>
      </c>
      <c r="B1145" s="33">
        <v>0.21</v>
      </c>
      <c r="C1145" s="34">
        <v>1</v>
      </c>
      <c r="D1145" s="34">
        <v>0.64700000000000002</v>
      </c>
      <c r="E1145" s="45"/>
      <c r="F1145" s="46"/>
    </row>
    <row r="1146" spans="1:6" ht="18.75" x14ac:dyDescent="0.25">
      <c r="A1146" s="14" t="s">
        <v>92</v>
      </c>
      <c r="B1146" s="33">
        <v>0.82</v>
      </c>
      <c r="C1146" s="34">
        <v>1</v>
      </c>
      <c r="D1146" s="34">
        <v>0.36499999999999999</v>
      </c>
      <c r="E1146" s="45"/>
      <c r="F1146" s="46"/>
    </row>
    <row r="1147" spans="1:6" ht="19.5" thickBot="1" x14ac:dyDescent="0.3">
      <c r="A1147" s="36" t="s">
        <v>93</v>
      </c>
      <c r="B1147" s="48">
        <v>42</v>
      </c>
      <c r="C1147" s="38"/>
      <c r="D1147" s="38"/>
      <c r="E1147" s="38"/>
      <c r="F1147" s="39"/>
    </row>
    <row r="1148" spans="1:6" ht="15.75" thickTop="1" x14ac:dyDescent="0.25"/>
    <row r="1149" spans="1:6" ht="15.75" thickBot="1" x14ac:dyDescent="0.3">
      <c r="A1149" s="172" t="s">
        <v>94</v>
      </c>
      <c r="B1149" s="173"/>
      <c r="C1149" s="173"/>
      <c r="D1149" s="173"/>
      <c r="E1149" s="173"/>
      <c r="F1149" s="173"/>
    </row>
    <row r="1150" spans="1:6" ht="38.25" thickTop="1" x14ac:dyDescent="0.25">
      <c r="A1150" s="12" t="s">
        <v>95</v>
      </c>
      <c r="B1150" s="49" t="s">
        <v>82</v>
      </c>
      <c r="C1150" s="40" t="s">
        <v>83</v>
      </c>
      <c r="D1150" s="41" t="s">
        <v>96</v>
      </c>
      <c r="E1150" s="41" t="s">
        <v>97</v>
      </c>
      <c r="F1150" s="42" t="s">
        <v>98</v>
      </c>
    </row>
    <row r="1151" spans="1:6" ht="18.75" x14ac:dyDescent="0.25">
      <c r="A1151" s="15" t="s">
        <v>99</v>
      </c>
      <c r="B1151" s="50" t="s">
        <v>100</v>
      </c>
      <c r="C1151" s="20">
        <v>0.14000000000000001</v>
      </c>
      <c r="D1151" s="43"/>
      <c r="E1151" s="43"/>
      <c r="F1151" s="44"/>
    </row>
    <row r="1152" spans="1:6" ht="37.5" x14ac:dyDescent="0.25">
      <c r="A1152" s="14"/>
      <c r="B1152" s="13" t="s">
        <v>101</v>
      </c>
      <c r="C1152" s="33">
        <v>0.14000000000000001</v>
      </c>
      <c r="D1152" s="45"/>
      <c r="E1152" s="45"/>
      <c r="F1152" s="46"/>
    </row>
    <row r="1153" spans="1:6" ht="19.5" thickBot="1" x14ac:dyDescent="0.3">
      <c r="A1153" s="36" t="s">
        <v>93</v>
      </c>
      <c r="B1153" s="51"/>
      <c r="C1153" s="48">
        <v>42</v>
      </c>
      <c r="D1153" s="38"/>
      <c r="E1153" s="38"/>
      <c r="F1153" s="39"/>
    </row>
    <row r="1154" spans="1:6" ht="15.75" thickTop="1" x14ac:dyDescent="0.25"/>
    <row r="1155" spans="1:6" ht="15.75" thickBot="1" x14ac:dyDescent="0.3">
      <c r="A1155" s="172" t="s">
        <v>166</v>
      </c>
      <c r="B1155" s="173"/>
      <c r="C1155" s="173"/>
      <c r="D1155" s="173"/>
    </row>
    <row r="1156" spans="1:6" ht="19.5" thickTop="1" x14ac:dyDescent="0.25">
      <c r="A1156" s="12"/>
      <c r="B1156" s="174" t="s">
        <v>125</v>
      </c>
      <c r="C1156" s="181"/>
      <c r="D1156" s="29"/>
    </row>
    <row r="1157" spans="1:6" ht="56.25" x14ac:dyDescent="0.25">
      <c r="A1157" s="30" t="s">
        <v>152</v>
      </c>
      <c r="B1157" s="15" t="s">
        <v>77</v>
      </c>
      <c r="C1157" s="16" t="s">
        <v>78</v>
      </c>
      <c r="D1157" s="31" t="s">
        <v>23</v>
      </c>
    </row>
    <row r="1158" spans="1:6" ht="18.75" x14ac:dyDescent="0.25">
      <c r="A1158" s="15" t="s">
        <v>153</v>
      </c>
      <c r="B1158" s="20">
        <v>33</v>
      </c>
      <c r="C1158" s="22">
        <v>2</v>
      </c>
      <c r="D1158" s="32">
        <v>35</v>
      </c>
    </row>
    <row r="1159" spans="1:6" ht="18.75" x14ac:dyDescent="0.25">
      <c r="A1159" s="14"/>
      <c r="B1159" s="33">
        <v>33.29</v>
      </c>
      <c r="C1159" s="34">
        <v>1.71</v>
      </c>
      <c r="D1159" s="35">
        <v>0</v>
      </c>
    </row>
    <row r="1160" spans="1:6" ht="18.75" x14ac:dyDescent="0.25">
      <c r="A1160" s="15" t="s">
        <v>154</v>
      </c>
      <c r="B1160" s="20">
        <v>6</v>
      </c>
      <c r="C1160" s="22">
        <v>0</v>
      </c>
      <c r="D1160" s="32">
        <v>6</v>
      </c>
    </row>
    <row r="1161" spans="1:6" ht="18.75" x14ac:dyDescent="0.25">
      <c r="A1161" s="14"/>
      <c r="B1161" s="33">
        <v>5.71</v>
      </c>
      <c r="C1161" s="34">
        <v>0.28999999999999998</v>
      </c>
      <c r="D1161" s="35">
        <v>0</v>
      </c>
    </row>
    <row r="1162" spans="1:6" ht="18.75" x14ac:dyDescent="0.25">
      <c r="A1162" s="15" t="s">
        <v>23</v>
      </c>
      <c r="B1162" s="20">
        <v>39</v>
      </c>
      <c r="C1162" s="22">
        <v>2</v>
      </c>
      <c r="D1162" s="32">
        <v>41</v>
      </c>
    </row>
    <row r="1163" spans="1:6" ht="19.5" thickBot="1" x14ac:dyDescent="0.3">
      <c r="A1163" s="36"/>
      <c r="B1163" s="37"/>
      <c r="C1163" s="38"/>
      <c r="D1163" s="39"/>
    </row>
    <row r="1164" spans="1:6" ht="15.75" thickTop="1" x14ac:dyDescent="0.25"/>
    <row r="1165" spans="1:6" ht="15.75" thickBot="1" x14ac:dyDescent="0.3">
      <c r="A1165" s="172" t="s">
        <v>81</v>
      </c>
      <c r="B1165" s="173"/>
      <c r="C1165" s="173"/>
      <c r="D1165" s="173"/>
      <c r="E1165" s="173"/>
      <c r="F1165" s="173"/>
    </row>
    <row r="1166" spans="1:6" ht="57" thickTop="1" x14ac:dyDescent="0.25">
      <c r="A1166" s="12" t="s">
        <v>82</v>
      </c>
      <c r="B1166" s="40" t="s">
        <v>83</v>
      </c>
      <c r="C1166" s="41" t="s">
        <v>84</v>
      </c>
      <c r="D1166" s="41" t="s">
        <v>85</v>
      </c>
      <c r="E1166" s="41" t="s">
        <v>86</v>
      </c>
      <c r="F1166" s="42" t="s">
        <v>87</v>
      </c>
    </row>
    <row r="1167" spans="1:6" ht="18.75" x14ac:dyDescent="0.25">
      <c r="A1167" s="15" t="s">
        <v>88</v>
      </c>
      <c r="B1167" s="20">
        <v>0.36</v>
      </c>
      <c r="C1167" s="22">
        <v>1</v>
      </c>
      <c r="D1167" s="22">
        <v>0.54800000000000004</v>
      </c>
      <c r="E1167" s="43"/>
      <c r="F1167" s="44"/>
    </row>
    <row r="1168" spans="1:6" ht="18.75" x14ac:dyDescent="0.25">
      <c r="A1168" s="14" t="s">
        <v>89</v>
      </c>
      <c r="B1168" s="33">
        <v>0.65</v>
      </c>
      <c r="C1168" s="34">
        <v>1</v>
      </c>
      <c r="D1168" s="34">
        <v>0.42</v>
      </c>
      <c r="E1168" s="45"/>
      <c r="F1168" s="46"/>
    </row>
    <row r="1169" spans="1:6" ht="18.75" x14ac:dyDescent="0.25">
      <c r="A1169" s="14" t="s">
        <v>90</v>
      </c>
      <c r="B1169" s="47"/>
      <c r="C1169" s="45"/>
      <c r="D1169" s="45"/>
      <c r="E1169" s="34">
        <v>1.0009999999999999</v>
      </c>
      <c r="F1169" s="35">
        <v>0.72599999999999998</v>
      </c>
    </row>
    <row r="1170" spans="1:6" ht="18.75" x14ac:dyDescent="0.25">
      <c r="A1170" s="14" t="s">
        <v>91</v>
      </c>
      <c r="B1170" s="33">
        <v>0</v>
      </c>
      <c r="C1170" s="34">
        <v>1</v>
      </c>
      <c r="D1170" s="34">
        <v>1</v>
      </c>
      <c r="E1170" s="45"/>
      <c r="F1170" s="46"/>
    </row>
    <row r="1171" spans="1:6" ht="18.75" x14ac:dyDescent="0.25">
      <c r="A1171" s="14" t="s">
        <v>92</v>
      </c>
      <c r="B1171" s="33">
        <v>0.35</v>
      </c>
      <c r="C1171" s="34">
        <v>1</v>
      </c>
      <c r="D1171" s="34">
        <v>0.55300000000000005</v>
      </c>
      <c r="E1171" s="45"/>
      <c r="F1171" s="46"/>
    </row>
    <row r="1172" spans="1:6" ht="19.5" thickBot="1" x14ac:dyDescent="0.3">
      <c r="A1172" s="36" t="s">
        <v>93</v>
      </c>
      <c r="B1172" s="48">
        <v>41</v>
      </c>
      <c r="C1172" s="38"/>
      <c r="D1172" s="38"/>
      <c r="E1172" s="38"/>
      <c r="F1172" s="39"/>
    </row>
    <row r="1173" spans="1:6" ht="15.75" thickTop="1" x14ac:dyDescent="0.25"/>
    <row r="1174" spans="1:6" ht="15.75" thickBot="1" x14ac:dyDescent="0.3">
      <c r="A1174" s="172" t="s">
        <v>94</v>
      </c>
      <c r="B1174" s="173"/>
      <c r="C1174" s="173"/>
      <c r="D1174" s="173"/>
      <c r="E1174" s="173"/>
      <c r="F1174" s="173"/>
    </row>
    <row r="1175" spans="1:6" ht="38.25" thickTop="1" x14ac:dyDescent="0.25">
      <c r="A1175" s="12" t="s">
        <v>95</v>
      </c>
      <c r="B1175" s="49" t="s">
        <v>82</v>
      </c>
      <c r="C1175" s="40" t="s">
        <v>83</v>
      </c>
      <c r="D1175" s="41" t="s">
        <v>96</v>
      </c>
      <c r="E1175" s="41" t="s">
        <v>97</v>
      </c>
      <c r="F1175" s="42" t="s">
        <v>98</v>
      </c>
    </row>
    <row r="1176" spans="1:6" ht="18.75" x14ac:dyDescent="0.25">
      <c r="A1176" s="15" t="s">
        <v>99</v>
      </c>
      <c r="B1176" s="50" t="s">
        <v>100</v>
      </c>
      <c r="C1176" s="20">
        <v>0.09</v>
      </c>
      <c r="D1176" s="43"/>
      <c r="E1176" s="43"/>
      <c r="F1176" s="44"/>
    </row>
    <row r="1177" spans="1:6" ht="37.5" x14ac:dyDescent="0.25">
      <c r="A1177" s="14"/>
      <c r="B1177" s="13" t="s">
        <v>101</v>
      </c>
      <c r="C1177" s="33">
        <v>0.09</v>
      </c>
      <c r="D1177" s="45"/>
      <c r="E1177" s="45"/>
      <c r="F1177" s="46"/>
    </row>
    <row r="1178" spans="1:6" ht="19.5" thickBot="1" x14ac:dyDescent="0.3">
      <c r="A1178" s="36" t="s">
        <v>93</v>
      </c>
      <c r="B1178" s="51"/>
      <c r="C1178" s="48">
        <v>41</v>
      </c>
      <c r="D1178" s="38"/>
      <c r="E1178" s="38"/>
      <c r="F1178" s="39"/>
    </row>
    <row r="1179" spans="1:6" ht="15.75" thickTop="1" x14ac:dyDescent="0.25"/>
    <row r="1180" spans="1:6" ht="15.75" thickBot="1" x14ac:dyDescent="0.3">
      <c r="A1180" s="172" t="s">
        <v>167</v>
      </c>
      <c r="B1180" s="173"/>
      <c r="C1180" s="173"/>
      <c r="D1180" s="173"/>
    </row>
    <row r="1181" spans="1:6" ht="19.5" thickTop="1" x14ac:dyDescent="0.25">
      <c r="A1181" s="12"/>
      <c r="B1181" s="174" t="s">
        <v>127</v>
      </c>
      <c r="C1181" s="181"/>
      <c r="D1181" s="29"/>
    </row>
    <row r="1182" spans="1:6" ht="56.25" x14ac:dyDescent="0.25">
      <c r="A1182" s="30" t="s">
        <v>152</v>
      </c>
      <c r="B1182" s="15" t="s">
        <v>77</v>
      </c>
      <c r="C1182" s="16" t="s">
        <v>78</v>
      </c>
      <c r="D1182" s="31" t="s">
        <v>23</v>
      </c>
    </row>
    <row r="1183" spans="1:6" ht="18.75" x14ac:dyDescent="0.25">
      <c r="A1183" s="15" t="s">
        <v>153</v>
      </c>
      <c r="B1183" s="20">
        <v>10</v>
      </c>
      <c r="C1183" s="22">
        <v>25</v>
      </c>
      <c r="D1183" s="32">
        <v>35</v>
      </c>
    </row>
    <row r="1184" spans="1:6" ht="18.75" x14ac:dyDescent="0.25">
      <c r="A1184" s="14"/>
      <c r="B1184" s="33">
        <v>9.17</v>
      </c>
      <c r="C1184" s="34">
        <v>25.83</v>
      </c>
      <c r="D1184" s="35">
        <v>0</v>
      </c>
    </row>
    <row r="1185" spans="1:6" ht="18.75" x14ac:dyDescent="0.25">
      <c r="A1185" s="15" t="s">
        <v>154</v>
      </c>
      <c r="B1185" s="20">
        <v>1</v>
      </c>
      <c r="C1185" s="22">
        <v>6</v>
      </c>
      <c r="D1185" s="32">
        <v>7</v>
      </c>
    </row>
    <row r="1186" spans="1:6" ht="18.75" x14ac:dyDescent="0.25">
      <c r="A1186" s="14"/>
      <c r="B1186" s="33">
        <v>1.83</v>
      </c>
      <c r="C1186" s="34">
        <v>5.17</v>
      </c>
      <c r="D1186" s="35">
        <v>0</v>
      </c>
    </row>
    <row r="1187" spans="1:6" ht="18.75" x14ac:dyDescent="0.25">
      <c r="A1187" s="15" t="s">
        <v>23</v>
      </c>
      <c r="B1187" s="20">
        <v>11</v>
      </c>
      <c r="C1187" s="22">
        <v>31</v>
      </c>
      <c r="D1187" s="32">
        <v>42</v>
      </c>
    </row>
    <row r="1188" spans="1:6" ht="19.5" thickBot="1" x14ac:dyDescent="0.3">
      <c r="A1188" s="36"/>
      <c r="B1188" s="37"/>
      <c r="C1188" s="38"/>
      <c r="D1188" s="39"/>
    </row>
    <row r="1189" spans="1:6" ht="15.75" thickTop="1" x14ac:dyDescent="0.25"/>
    <row r="1190" spans="1:6" ht="15.75" thickBot="1" x14ac:dyDescent="0.3">
      <c r="A1190" s="172" t="s">
        <v>81</v>
      </c>
      <c r="B1190" s="173"/>
      <c r="C1190" s="173"/>
      <c r="D1190" s="173"/>
      <c r="E1190" s="173"/>
      <c r="F1190" s="173"/>
    </row>
    <row r="1191" spans="1:6" ht="57" thickTop="1" x14ac:dyDescent="0.25">
      <c r="A1191" s="12" t="s">
        <v>82</v>
      </c>
      <c r="B1191" s="40" t="s">
        <v>83</v>
      </c>
      <c r="C1191" s="41" t="s">
        <v>84</v>
      </c>
      <c r="D1191" s="41" t="s">
        <v>85</v>
      </c>
      <c r="E1191" s="41" t="s">
        <v>86</v>
      </c>
      <c r="F1191" s="42" t="s">
        <v>87</v>
      </c>
    </row>
    <row r="1192" spans="1:6" ht="18.75" x14ac:dyDescent="0.25">
      <c r="A1192" s="15" t="s">
        <v>88</v>
      </c>
      <c r="B1192" s="20">
        <v>0.62</v>
      </c>
      <c r="C1192" s="22">
        <v>1</v>
      </c>
      <c r="D1192" s="22">
        <v>0.433</v>
      </c>
      <c r="E1192" s="43"/>
      <c r="F1192" s="44"/>
    </row>
    <row r="1193" spans="1:6" ht="18.75" x14ac:dyDescent="0.25">
      <c r="A1193" s="14" t="s">
        <v>89</v>
      </c>
      <c r="B1193" s="33">
        <v>0.68</v>
      </c>
      <c r="C1193" s="34">
        <v>1</v>
      </c>
      <c r="D1193" s="34">
        <v>0.40899999999999997</v>
      </c>
      <c r="E1193" s="45"/>
      <c r="F1193" s="46"/>
    </row>
    <row r="1194" spans="1:6" ht="18.75" x14ac:dyDescent="0.25">
      <c r="A1194" s="14" t="s">
        <v>90</v>
      </c>
      <c r="B1194" s="47"/>
      <c r="C1194" s="45"/>
      <c r="D1194" s="45"/>
      <c r="E1194" s="34">
        <v>0.65400000000000003</v>
      </c>
      <c r="F1194" s="35">
        <v>0.39800000000000002</v>
      </c>
    </row>
    <row r="1195" spans="1:6" ht="18.75" x14ac:dyDescent="0.25">
      <c r="A1195" s="14" t="s">
        <v>91</v>
      </c>
      <c r="B1195" s="33">
        <v>0.1</v>
      </c>
      <c r="C1195" s="34">
        <v>1</v>
      </c>
      <c r="D1195" s="34">
        <v>0.754</v>
      </c>
      <c r="E1195" s="45"/>
      <c r="F1195" s="46"/>
    </row>
    <row r="1196" spans="1:6" ht="18.75" x14ac:dyDescent="0.25">
      <c r="A1196" s="14" t="s">
        <v>92</v>
      </c>
      <c r="B1196" s="33">
        <v>0.6</v>
      </c>
      <c r="C1196" s="34">
        <v>1</v>
      </c>
      <c r="D1196" s="34">
        <v>0.438</v>
      </c>
      <c r="E1196" s="45"/>
      <c r="F1196" s="46"/>
    </row>
    <row r="1197" spans="1:6" ht="19.5" thickBot="1" x14ac:dyDescent="0.3">
      <c r="A1197" s="36" t="s">
        <v>93</v>
      </c>
      <c r="B1197" s="48">
        <v>42</v>
      </c>
      <c r="C1197" s="38"/>
      <c r="D1197" s="38"/>
      <c r="E1197" s="38"/>
      <c r="F1197" s="39"/>
    </row>
    <row r="1198" spans="1:6" ht="15.75" thickTop="1" x14ac:dyDescent="0.25"/>
    <row r="1199" spans="1:6" ht="15.75" thickBot="1" x14ac:dyDescent="0.3">
      <c r="A1199" s="172" t="s">
        <v>94</v>
      </c>
      <c r="B1199" s="173"/>
      <c r="C1199" s="173"/>
      <c r="D1199" s="173"/>
      <c r="E1199" s="173"/>
      <c r="F1199" s="173"/>
    </row>
    <row r="1200" spans="1:6" ht="38.25" thickTop="1" x14ac:dyDescent="0.25">
      <c r="A1200" s="12" t="s">
        <v>95</v>
      </c>
      <c r="B1200" s="49" t="s">
        <v>82</v>
      </c>
      <c r="C1200" s="40" t="s">
        <v>83</v>
      </c>
      <c r="D1200" s="41" t="s">
        <v>96</v>
      </c>
      <c r="E1200" s="41" t="s">
        <v>97</v>
      </c>
      <c r="F1200" s="42" t="s">
        <v>98</v>
      </c>
    </row>
    <row r="1201" spans="1:6" ht="18.75" x14ac:dyDescent="0.25">
      <c r="A1201" s="15" t="s">
        <v>99</v>
      </c>
      <c r="B1201" s="50" t="s">
        <v>100</v>
      </c>
      <c r="C1201" s="20">
        <v>0.12</v>
      </c>
      <c r="D1201" s="43"/>
      <c r="E1201" s="43"/>
      <c r="F1201" s="44"/>
    </row>
    <row r="1202" spans="1:6" ht="37.5" x14ac:dyDescent="0.25">
      <c r="A1202" s="14"/>
      <c r="B1202" s="13" t="s">
        <v>101</v>
      </c>
      <c r="C1202" s="33">
        <v>0.12</v>
      </c>
      <c r="D1202" s="45"/>
      <c r="E1202" s="45"/>
      <c r="F1202" s="46"/>
    </row>
    <row r="1203" spans="1:6" ht="19.5" thickBot="1" x14ac:dyDescent="0.3">
      <c r="A1203" s="36" t="s">
        <v>93</v>
      </c>
      <c r="B1203" s="51"/>
      <c r="C1203" s="48">
        <v>42</v>
      </c>
      <c r="D1203" s="38"/>
      <c r="E1203" s="38"/>
      <c r="F1203" s="39"/>
    </row>
    <row r="1204" spans="1:6" ht="15.75" thickTop="1" x14ac:dyDescent="0.25"/>
    <row r="1205" spans="1:6" ht="15.75" thickBot="1" x14ac:dyDescent="0.3">
      <c r="A1205" s="172" t="s">
        <v>168</v>
      </c>
      <c r="B1205" s="173"/>
      <c r="C1205" s="173"/>
      <c r="D1205" s="173"/>
    </row>
    <row r="1206" spans="1:6" ht="19.5" thickTop="1" x14ac:dyDescent="0.25">
      <c r="A1206" s="12"/>
      <c r="B1206" s="174" t="s">
        <v>129</v>
      </c>
      <c r="C1206" s="181"/>
      <c r="D1206" s="29"/>
    </row>
    <row r="1207" spans="1:6" ht="56.25" x14ac:dyDescent="0.25">
      <c r="A1207" s="30" t="s">
        <v>152</v>
      </c>
      <c r="B1207" s="15" t="s">
        <v>77</v>
      </c>
      <c r="C1207" s="16" t="s">
        <v>78</v>
      </c>
      <c r="D1207" s="31" t="s">
        <v>23</v>
      </c>
    </row>
    <row r="1208" spans="1:6" ht="18.75" x14ac:dyDescent="0.25">
      <c r="A1208" s="15" t="s">
        <v>153</v>
      </c>
      <c r="B1208" s="20">
        <v>28</v>
      </c>
      <c r="C1208" s="22">
        <v>7</v>
      </c>
      <c r="D1208" s="32">
        <v>35</v>
      </c>
    </row>
    <row r="1209" spans="1:6" ht="18.75" x14ac:dyDescent="0.25">
      <c r="A1209" s="14"/>
      <c r="B1209" s="33">
        <v>29.17</v>
      </c>
      <c r="C1209" s="34">
        <v>5.83</v>
      </c>
      <c r="D1209" s="35">
        <v>0</v>
      </c>
    </row>
    <row r="1210" spans="1:6" ht="18.75" x14ac:dyDescent="0.25">
      <c r="A1210" s="15" t="s">
        <v>154</v>
      </c>
      <c r="B1210" s="20">
        <v>7</v>
      </c>
      <c r="C1210" s="22">
        <v>0</v>
      </c>
      <c r="D1210" s="32">
        <v>7</v>
      </c>
    </row>
    <row r="1211" spans="1:6" ht="18.75" x14ac:dyDescent="0.25">
      <c r="A1211" s="14"/>
      <c r="B1211" s="33">
        <v>5.83</v>
      </c>
      <c r="C1211" s="34">
        <v>1.17</v>
      </c>
      <c r="D1211" s="35">
        <v>0</v>
      </c>
    </row>
    <row r="1212" spans="1:6" ht="18.75" x14ac:dyDescent="0.25">
      <c r="A1212" s="15" t="s">
        <v>23</v>
      </c>
      <c r="B1212" s="20">
        <v>35</v>
      </c>
      <c r="C1212" s="22">
        <v>7</v>
      </c>
      <c r="D1212" s="32">
        <v>42</v>
      </c>
    </row>
    <row r="1213" spans="1:6" ht="19.5" thickBot="1" x14ac:dyDescent="0.3">
      <c r="A1213" s="36"/>
      <c r="B1213" s="37"/>
      <c r="C1213" s="38"/>
      <c r="D1213" s="39"/>
    </row>
    <row r="1214" spans="1:6" ht="15.75" thickTop="1" x14ac:dyDescent="0.25"/>
    <row r="1215" spans="1:6" ht="15.75" thickBot="1" x14ac:dyDescent="0.3">
      <c r="A1215" s="172" t="s">
        <v>81</v>
      </c>
      <c r="B1215" s="173"/>
      <c r="C1215" s="173"/>
      <c r="D1215" s="173"/>
      <c r="E1215" s="173"/>
      <c r="F1215" s="173"/>
    </row>
    <row r="1216" spans="1:6" ht="57" thickTop="1" x14ac:dyDescent="0.25">
      <c r="A1216" s="12" t="s">
        <v>82</v>
      </c>
      <c r="B1216" s="40" t="s">
        <v>83</v>
      </c>
      <c r="C1216" s="41" t="s">
        <v>84</v>
      </c>
      <c r="D1216" s="41" t="s">
        <v>85</v>
      </c>
      <c r="E1216" s="41" t="s">
        <v>86</v>
      </c>
      <c r="F1216" s="42" t="s">
        <v>87</v>
      </c>
    </row>
    <row r="1217" spans="1:6" ht="18.75" x14ac:dyDescent="0.25">
      <c r="A1217" s="15" t="s">
        <v>88</v>
      </c>
      <c r="B1217" s="20">
        <v>1.68</v>
      </c>
      <c r="C1217" s="22">
        <v>1</v>
      </c>
      <c r="D1217" s="22">
        <v>0.19500000000000001</v>
      </c>
      <c r="E1217" s="43"/>
      <c r="F1217" s="44"/>
    </row>
    <row r="1218" spans="1:6" ht="18.75" x14ac:dyDescent="0.25">
      <c r="A1218" s="14" t="s">
        <v>89</v>
      </c>
      <c r="B1218" s="33">
        <v>2.82</v>
      </c>
      <c r="C1218" s="34">
        <v>1</v>
      </c>
      <c r="D1218" s="34">
        <v>9.2999999999999999E-2</v>
      </c>
      <c r="E1218" s="45"/>
      <c r="F1218" s="46"/>
    </row>
    <row r="1219" spans="1:6" ht="18.75" x14ac:dyDescent="0.25">
      <c r="A1219" s="14" t="s">
        <v>90</v>
      </c>
      <c r="B1219" s="47"/>
      <c r="C1219" s="45"/>
      <c r="D1219" s="45"/>
      <c r="E1219" s="34">
        <v>0.32600000000000001</v>
      </c>
      <c r="F1219" s="35">
        <v>0.249</v>
      </c>
    </row>
    <row r="1220" spans="1:6" ht="18.75" x14ac:dyDescent="0.25">
      <c r="A1220" s="14" t="s">
        <v>91</v>
      </c>
      <c r="B1220" s="33">
        <v>0.55000000000000004</v>
      </c>
      <c r="C1220" s="34">
        <v>1</v>
      </c>
      <c r="D1220" s="34">
        <v>0.45900000000000002</v>
      </c>
      <c r="E1220" s="45"/>
      <c r="F1220" s="46"/>
    </row>
    <row r="1221" spans="1:6" ht="18.75" x14ac:dyDescent="0.25">
      <c r="A1221" s="14" t="s">
        <v>92</v>
      </c>
      <c r="B1221" s="33">
        <v>1.64</v>
      </c>
      <c r="C1221" s="34">
        <v>1</v>
      </c>
      <c r="D1221" s="34">
        <v>0.2</v>
      </c>
      <c r="E1221" s="45"/>
      <c r="F1221" s="46"/>
    </row>
    <row r="1222" spans="1:6" ht="19.5" thickBot="1" x14ac:dyDescent="0.3">
      <c r="A1222" s="36" t="s">
        <v>93</v>
      </c>
      <c r="B1222" s="48">
        <v>42</v>
      </c>
      <c r="C1222" s="38"/>
      <c r="D1222" s="38"/>
      <c r="E1222" s="38"/>
      <c r="F1222" s="39"/>
    </row>
    <row r="1223" spans="1:6" ht="15.75" thickTop="1" x14ac:dyDescent="0.25"/>
    <row r="1224" spans="1:6" ht="15.75" thickBot="1" x14ac:dyDescent="0.3">
      <c r="A1224" s="172" t="s">
        <v>94</v>
      </c>
      <c r="B1224" s="173"/>
      <c r="C1224" s="173"/>
      <c r="D1224" s="173"/>
      <c r="E1224" s="173"/>
      <c r="F1224" s="173"/>
    </row>
    <row r="1225" spans="1:6" ht="38.25" thickTop="1" x14ac:dyDescent="0.25">
      <c r="A1225" s="12" t="s">
        <v>95</v>
      </c>
      <c r="B1225" s="49" t="s">
        <v>82</v>
      </c>
      <c r="C1225" s="40" t="s">
        <v>83</v>
      </c>
      <c r="D1225" s="41" t="s">
        <v>96</v>
      </c>
      <c r="E1225" s="41" t="s">
        <v>97</v>
      </c>
      <c r="F1225" s="42" t="s">
        <v>98</v>
      </c>
    </row>
    <row r="1226" spans="1:6" ht="18.75" x14ac:dyDescent="0.25">
      <c r="A1226" s="15" t="s">
        <v>99</v>
      </c>
      <c r="B1226" s="50" t="s">
        <v>100</v>
      </c>
      <c r="C1226" s="20">
        <v>0.2</v>
      </c>
      <c r="D1226" s="43"/>
      <c r="E1226" s="43"/>
      <c r="F1226" s="44"/>
    </row>
    <row r="1227" spans="1:6" ht="37.5" x14ac:dyDescent="0.25">
      <c r="A1227" s="14"/>
      <c r="B1227" s="13" t="s">
        <v>101</v>
      </c>
      <c r="C1227" s="33">
        <v>0.2</v>
      </c>
      <c r="D1227" s="45"/>
      <c r="E1227" s="45"/>
      <c r="F1227" s="46"/>
    </row>
    <row r="1228" spans="1:6" ht="19.5" thickBot="1" x14ac:dyDescent="0.3">
      <c r="A1228" s="36" t="s">
        <v>93</v>
      </c>
      <c r="B1228" s="51"/>
      <c r="C1228" s="48">
        <v>42</v>
      </c>
      <c r="D1228" s="38"/>
      <c r="E1228" s="38"/>
      <c r="F1228" s="39"/>
    </row>
    <row r="1229" spans="1:6" ht="15.75" thickTop="1" x14ac:dyDescent="0.25"/>
    <row r="1230" spans="1:6" ht="15.75" thickBot="1" x14ac:dyDescent="0.3">
      <c r="A1230" s="172" t="s">
        <v>169</v>
      </c>
      <c r="B1230" s="173"/>
      <c r="C1230" s="173"/>
      <c r="D1230" s="173"/>
    </row>
    <row r="1231" spans="1:6" ht="19.5" thickTop="1" x14ac:dyDescent="0.25">
      <c r="A1231" s="12"/>
      <c r="B1231" s="174" t="s">
        <v>131</v>
      </c>
      <c r="C1231" s="181"/>
      <c r="D1231" s="29"/>
    </row>
    <row r="1232" spans="1:6" ht="56.25" x14ac:dyDescent="0.25">
      <c r="A1232" s="30" t="s">
        <v>152</v>
      </c>
      <c r="B1232" s="15" t="s">
        <v>77</v>
      </c>
      <c r="C1232" s="16" t="s">
        <v>78</v>
      </c>
      <c r="D1232" s="31" t="s">
        <v>23</v>
      </c>
    </row>
    <row r="1233" spans="1:6" ht="18.75" x14ac:dyDescent="0.25">
      <c r="A1233" s="15" t="s">
        <v>153</v>
      </c>
      <c r="B1233" s="20">
        <v>28</v>
      </c>
      <c r="C1233" s="22">
        <v>7</v>
      </c>
      <c r="D1233" s="32">
        <v>35</v>
      </c>
    </row>
    <row r="1234" spans="1:6" ht="18.75" x14ac:dyDescent="0.25">
      <c r="A1234" s="14"/>
      <c r="B1234" s="33">
        <v>29.17</v>
      </c>
      <c r="C1234" s="34">
        <v>5.83</v>
      </c>
      <c r="D1234" s="35">
        <v>0</v>
      </c>
    </row>
    <row r="1235" spans="1:6" ht="18.75" x14ac:dyDescent="0.25">
      <c r="A1235" s="15" t="s">
        <v>154</v>
      </c>
      <c r="B1235" s="20">
        <v>7</v>
      </c>
      <c r="C1235" s="22">
        <v>0</v>
      </c>
      <c r="D1235" s="32">
        <v>7</v>
      </c>
    </row>
    <row r="1236" spans="1:6" ht="18.75" x14ac:dyDescent="0.25">
      <c r="A1236" s="14"/>
      <c r="B1236" s="33">
        <v>5.83</v>
      </c>
      <c r="C1236" s="34">
        <v>1.17</v>
      </c>
      <c r="D1236" s="35">
        <v>0</v>
      </c>
    </row>
    <row r="1237" spans="1:6" ht="18.75" x14ac:dyDescent="0.25">
      <c r="A1237" s="15" t="s">
        <v>23</v>
      </c>
      <c r="B1237" s="20">
        <v>35</v>
      </c>
      <c r="C1237" s="22">
        <v>7</v>
      </c>
      <c r="D1237" s="32">
        <v>42</v>
      </c>
    </row>
    <row r="1238" spans="1:6" ht="19.5" thickBot="1" x14ac:dyDescent="0.3">
      <c r="A1238" s="36"/>
      <c r="B1238" s="37"/>
      <c r="C1238" s="38"/>
      <c r="D1238" s="39"/>
    </row>
    <row r="1239" spans="1:6" ht="15.75" thickTop="1" x14ac:dyDescent="0.25"/>
    <row r="1240" spans="1:6" ht="15.75" thickBot="1" x14ac:dyDescent="0.3">
      <c r="A1240" s="172" t="s">
        <v>81</v>
      </c>
      <c r="B1240" s="173"/>
      <c r="C1240" s="173"/>
      <c r="D1240" s="173"/>
      <c r="E1240" s="173"/>
      <c r="F1240" s="173"/>
    </row>
    <row r="1241" spans="1:6" ht="57" thickTop="1" x14ac:dyDescent="0.25">
      <c r="A1241" s="12" t="s">
        <v>82</v>
      </c>
      <c r="B1241" s="40" t="s">
        <v>83</v>
      </c>
      <c r="C1241" s="41" t="s">
        <v>84</v>
      </c>
      <c r="D1241" s="41" t="s">
        <v>85</v>
      </c>
      <c r="E1241" s="41" t="s">
        <v>86</v>
      </c>
      <c r="F1241" s="42" t="s">
        <v>87</v>
      </c>
    </row>
    <row r="1242" spans="1:6" ht="18.75" x14ac:dyDescent="0.25">
      <c r="A1242" s="15" t="s">
        <v>88</v>
      </c>
      <c r="B1242" s="20">
        <v>1.68</v>
      </c>
      <c r="C1242" s="22">
        <v>1</v>
      </c>
      <c r="D1242" s="22">
        <v>0.19500000000000001</v>
      </c>
      <c r="E1242" s="43"/>
      <c r="F1242" s="44"/>
    </row>
    <row r="1243" spans="1:6" ht="18.75" x14ac:dyDescent="0.25">
      <c r="A1243" s="14" t="s">
        <v>89</v>
      </c>
      <c r="B1243" s="33">
        <v>2.82</v>
      </c>
      <c r="C1243" s="34">
        <v>1</v>
      </c>
      <c r="D1243" s="34">
        <v>9.2999999999999999E-2</v>
      </c>
      <c r="E1243" s="45"/>
      <c r="F1243" s="46"/>
    </row>
    <row r="1244" spans="1:6" ht="18.75" x14ac:dyDescent="0.25">
      <c r="A1244" s="14" t="s">
        <v>90</v>
      </c>
      <c r="B1244" s="47"/>
      <c r="C1244" s="45"/>
      <c r="D1244" s="45"/>
      <c r="E1244" s="34">
        <v>0.32600000000000001</v>
      </c>
      <c r="F1244" s="35">
        <v>0.249</v>
      </c>
    </row>
    <row r="1245" spans="1:6" ht="18.75" x14ac:dyDescent="0.25">
      <c r="A1245" s="14" t="s">
        <v>91</v>
      </c>
      <c r="B1245" s="33">
        <v>0.55000000000000004</v>
      </c>
      <c r="C1245" s="34">
        <v>1</v>
      </c>
      <c r="D1245" s="34">
        <v>0.45900000000000002</v>
      </c>
      <c r="E1245" s="45"/>
      <c r="F1245" s="46"/>
    </row>
    <row r="1246" spans="1:6" ht="18.75" x14ac:dyDescent="0.25">
      <c r="A1246" s="14" t="s">
        <v>92</v>
      </c>
      <c r="B1246" s="33">
        <v>1.64</v>
      </c>
      <c r="C1246" s="34">
        <v>1</v>
      </c>
      <c r="D1246" s="34">
        <v>0.2</v>
      </c>
      <c r="E1246" s="45"/>
      <c r="F1246" s="46"/>
    </row>
    <row r="1247" spans="1:6" ht="19.5" thickBot="1" x14ac:dyDescent="0.3">
      <c r="A1247" s="36" t="s">
        <v>93</v>
      </c>
      <c r="B1247" s="48">
        <v>42</v>
      </c>
      <c r="C1247" s="38"/>
      <c r="D1247" s="38"/>
      <c r="E1247" s="38"/>
      <c r="F1247" s="39"/>
    </row>
    <row r="1248" spans="1:6" ht="15.75" thickTop="1" x14ac:dyDescent="0.25"/>
    <row r="1249" spans="1:6" ht="15.75" thickBot="1" x14ac:dyDescent="0.3">
      <c r="A1249" s="172" t="s">
        <v>94</v>
      </c>
      <c r="B1249" s="173"/>
      <c r="C1249" s="173"/>
      <c r="D1249" s="173"/>
      <c r="E1249" s="173"/>
      <c r="F1249" s="173"/>
    </row>
    <row r="1250" spans="1:6" ht="38.25" thickTop="1" x14ac:dyDescent="0.25">
      <c r="A1250" s="12" t="s">
        <v>95</v>
      </c>
      <c r="B1250" s="49" t="s">
        <v>82</v>
      </c>
      <c r="C1250" s="40" t="s">
        <v>83</v>
      </c>
      <c r="D1250" s="41" t="s">
        <v>96</v>
      </c>
      <c r="E1250" s="41" t="s">
        <v>97</v>
      </c>
      <c r="F1250" s="42" t="s">
        <v>98</v>
      </c>
    </row>
    <row r="1251" spans="1:6" ht="18.75" x14ac:dyDescent="0.25">
      <c r="A1251" s="15" t="s">
        <v>99</v>
      </c>
      <c r="B1251" s="50" t="s">
        <v>100</v>
      </c>
      <c r="C1251" s="20">
        <v>0.2</v>
      </c>
      <c r="D1251" s="43"/>
      <c r="E1251" s="43"/>
      <c r="F1251" s="44"/>
    </row>
    <row r="1252" spans="1:6" ht="37.5" x14ac:dyDescent="0.25">
      <c r="A1252" s="14"/>
      <c r="B1252" s="13" t="s">
        <v>101</v>
      </c>
      <c r="C1252" s="33">
        <v>0.2</v>
      </c>
      <c r="D1252" s="45"/>
      <c r="E1252" s="45"/>
      <c r="F1252" s="46"/>
    </row>
    <row r="1253" spans="1:6" ht="19.5" thickBot="1" x14ac:dyDescent="0.3">
      <c r="A1253" s="36" t="s">
        <v>93</v>
      </c>
      <c r="B1253" s="51"/>
      <c r="C1253" s="48">
        <v>42</v>
      </c>
      <c r="D1253" s="38"/>
      <c r="E1253" s="38"/>
      <c r="F1253" s="39"/>
    </row>
    <row r="1254" spans="1:6" ht="15.75" thickTop="1" x14ac:dyDescent="0.25"/>
  </sheetData>
  <mergeCells count="197">
    <mergeCell ref="A1224:F1224"/>
    <mergeCell ref="A1230:D1230"/>
    <mergeCell ref="B1231:C1231"/>
    <mergeCell ref="A1240:F1240"/>
    <mergeCell ref="A1249:F1249"/>
    <mergeCell ref="B1181:C1181"/>
    <mergeCell ref="A1190:F1190"/>
    <mergeCell ref="A1199:F1199"/>
    <mergeCell ref="A1205:D1205"/>
    <mergeCell ref="B1206:C1206"/>
    <mergeCell ref="A1215:F1215"/>
    <mergeCell ref="A1149:F1149"/>
    <mergeCell ref="A1155:D1155"/>
    <mergeCell ref="B1156:C1156"/>
    <mergeCell ref="A1165:F1165"/>
    <mergeCell ref="A1174:F1174"/>
    <mergeCell ref="A1180:D1180"/>
    <mergeCell ref="B1106:C1106"/>
    <mergeCell ref="A1115:F1115"/>
    <mergeCell ref="A1124:F1124"/>
    <mergeCell ref="A1130:D1130"/>
    <mergeCell ref="B1131:C1131"/>
    <mergeCell ref="A1140:F1140"/>
    <mergeCell ref="A1074:F1074"/>
    <mergeCell ref="A1080:D1080"/>
    <mergeCell ref="B1081:C1081"/>
    <mergeCell ref="A1090:F1090"/>
    <mergeCell ref="A1099:F1099"/>
    <mergeCell ref="A1105:D1105"/>
    <mergeCell ref="B1031:C1031"/>
    <mergeCell ref="A1040:F1040"/>
    <mergeCell ref="A1049:F1049"/>
    <mergeCell ref="A1055:D1055"/>
    <mergeCell ref="B1056:C1056"/>
    <mergeCell ref="A1065:F1065"/>
    <mergeCell ref="A999:F999"/>
    <mergeCell ref="A1005:D1005"/>
    <mergeCell ref="B1006:C1006"/>
    <mergeCell ref="A1015:F1015"/>
    <mergeCell ref="A1024:F1024"/>
    <mergeCell ref="A1030:D1030"/>
    <mergeCell ref="B956:C956"/>
    <mergeCell ref="A965:F965"/>
    <mergeCell ref="A974:F974"/>
    <mergeCell ref="A980:D980"/>
    <mergeCell ref="B981:C981"/>
    <mergeCell ref="A990:F990"/>
    <mergeCell ref="A924:F924"/>
    <mergeCell ref="A930:D930"/>
    <mergeCell ref="B931:C931"/>
    <mergeCell ref="A940:F940"/>
    <mergeCell ref="A949:F949"/>
    <mergeCell ref="A955:D955"/>
    <mergeCell ref="B881:C881"/>
    <mergeCell ref="A890:F890"/>
    <mergeCell ref="A899:F899"/>
    <mergeCell ref="A905:D905"/>
    <mergeCell ref="B906:C906"/>
    <mergeCell ref="A915:F915"/>
    <mergeCell ref="A849:F849"/>
    <mergeCell ref="A855:D855"/>
    <mergeCell ref="B856:C856"/>
    <mergeCell ref="A865:F865"/>
    <mergeCell ref="A874:F874"/>
    <mergeCell ref="A880:D880"/>
    <mergeCell ref="B806:C806"/>
    <mergeCell ref="A815:F815"/>
    <mergeCell ref="A824:F824"/>
    <mergeCell ref="A830:D830"/>
    <mergeCell ref="B831:C831"/>
    <mergeCell ref="A840:F840"/>
    <mergeCell ref="A774:F774"/>
    <mergeCell ref="A780:D780"/>
    <mergeCell ref="B781:C781"/>
    <mergeCell ref="A790:F790"/>
    <mergeCell ref="A799:F799"/>
    <mergeCell ref="A805:D805"/>
    <mergeCell ref="B731:C731"/>
    <mergeCell ref="A740:F740"/>
    <mergeCell ref="A749:F749"/>
    <mergeCell ref="A755:D755"/>
    <mergeCell ref="B756:C756"/>
    <mergeCell ref="A765:F765"/>
    <mergeCell ref="A699:F699"/>
    <mergeCell ref="A705:D705"/>
    <mergeCell ref="B706:C706"/>
    <mergeCell ref="A715:F715"/>
    <mergeCell ref="A724:F724"/>
    <mergeCell ref="A730:D730"/>
    <mergeCell ref="B656:C656"/>
    <mergeCell ref="A665:F665"/>
    <mergeCell ref="A674:F674"/>
    <mergeCell ref="A680:D680"/>
    <mergeCell ref="B681:C681"/>
    <mergeCell ref="A690:F690"/>
    <mergeCell ref="A624:F624"/>
    <mergeCell ref="A630:D630"/>
    <mergeCell ref="B631:C631"/>
    <mergeCell ref="A640:F640"/>
    <mergeCell ref="A649:F649"/>
    <mergeCell ref="A655:D655"/>
    <mergeCell ref="B581:C581"/>
    <mergeCell ref="A590:F590"/>
    <mergeCell ref="A599:F599"/>
    <mergeCell ref="A605:D605"/>
    <mergeCell ref="B606:C606"/>
    <mergeCell ref="A615:F615"/>
    <mergeCell ref="A549:F549"/>
    <mergeCell ref="A555:D555"/>
    <mergeCell ref="B556:C556"/>
    <mergeCell ref="A565:F565"/>
    <mergeCell ref="A574:F574"/>
    <mergeCell ref="A580:D580"/>
    <mergeCell ref="B506:C506"/>
    <mergeCell ref="A515:F515"/>
    <mergeCell ref="A524:F524"/>
    <mergeCell ref="A530:D530"/>
    <mergeCell ref="B531:C531"/>
    <mergeCell ref="A540:F540"/>
    <mergeCell ref="A474:F474"/>
    <mergeCell ref="A480:D480"/>
    <mergeCell ref="B481:C481"/>
    <mergeCell ref="A490:F490"/>
    <mergeCell ref="A499:F499"/>
    <mergeCell ref="A505:D505"/>
    <mergeCell ref="B431:C431"/>
    <mergeCell ref="A440:F440"/>
    <mergeCell ref="A449:F449"/>
    <mergeCell ref="A455:D455"/>
    <mergeCell ref="B456:C456"/>
    <mergeCell ref="A465:F465"/>
    <mergeCell ref="A399:F399"/>
    <mergeCell ref="A405:D405"/>
    <mergeCell ref="B406:C406"/>
    <mergeCell ref="A415:F415"/>
    <mergeCell ref="A424:F424"/>
    <mergeCell ref="A430:D430"/>
    <mergeCell ref="B356:C356"/>
    <mergeCell ref="A365:F365"/>
    <mergeCell ref="A374:F374"/>
    <mergeCell ref="A380:D380"/>
    <mergeCell ref="B381:C381"/>
    <mergeCell ref="A390:F390"/>
    <mergeCell ref="A324:F324"/>
    <mergeCell ref="A330:D330"/>
    <mergeCell ref="B331:C331"/>
    <mergeCell ref="A340:F340"/>
    <mergeCell ref="A349:F349"/>
    <mergeCell ref="A355:D355"/>
    <mergeCell ref="B281:C281"/>
    <mergeCell ref="A290:F290"/>
    <mergeCell ref="A299:F299"/>
    <mergeCell ref="A305:D305"/>
    <mergeCell ref="B306:C306"/>
    <mergeCell ref="A315:F315"/>
    <mergeCell ref="A249:F249"/>
    <mergeCell ref="A255:D255"/>
    <mergeCell ref="B256:C256"/>
    <mergeCell ref="A265:F265"/>
    <mergeCell ref="A274:F274"/>
    <mergeCell ref="A280:D280"/>
    <mergeCell ref="B206:C206"/>
    <mergeCell ref="A215:F215"/>
    <mergeCell ref="A224:F224"/>
    <mergeCell ref="A230:D230"/>
    <mergeCell ref="B231:C231"/>
    <mergeCell ref="A240:F240"/>
    <mergeCell ref="A174:F174"/>
    <mergeCell ref="A180:D180"/>
    <mergeCell ref="B181:C181"/>
    <mergeCell ref="A190:F190"/>
    <mergeCell ref="A199:F199"/>
    <mergeCell ref="A205:D205"/>
    <mergeCell ref="B131:C131"/>
    <mergeCell ref="A140:F140"/>
    <mergeCell ref="A149:F149"/>
    <mergeCell ref="A155:D155"/>
    <mergeCell ref="B156:C156"/>
    <mergeCell ref="A165:F165"/>
    <mergeCell ref="A115:F115"/>
    <mergeCell ref="A124:F124"/>
    <mergeCell ref="A130:D130"/>
    <mergeCell ref="B56:C56"/>
    <mergeCell ref="A65:F65"/>
    <mergeCell ref="A74:F74"/>
    <mergeCell ref="A80:D80"/>
    <mergeCell ref="B81:C81"/>
    <mergeCell ref="A90:F90"/>
    <mergeCell ref="A2:G2"/>
    <mergeCell ref="B3:G3"/>
    <mergeCell ref="B4:C4"/>
    <mergeCell ref="D4:E4"/>
    <mergeCell ref="F4:G4"/>
    <mergeCell ref="A55:D55"/>
    <mergeCell ref="A99:F99"/>
    <mergeCell ref="A105:D105"/>
    <mergeCell ref="B106:C10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53"/>
  <sheetViews>
    <sheetView topLeftCell="A22" workbookViewId="0">
      <selection activeCell="A54" sqref="A54"/>
    </sheetView>
  </sheetViews>
  <sheetFormatPr baseColWidth="10" defaultRowHeight="15" x14ac:dyDescent="0.25"/>
  <cols>
    <col min="1" max="1" width="50.7109375" customWidth="1"/>
    <col min="2" max="4" width="49.140625" customWidth="1"/>
  </cols>
  <sheetData>
    <row r="1" spans="1:6" s="2" customFormat="1" ht="15.75" thickBot="1" x14ac:dyDescent="0.3">
      <c r="A1" s="172" t="s">
        <v>112</v>
      </c>
      <c r="B1" s="173"/>
      <c r="C1" s="173"/>
      <c r="D1" s="173"/>
    </row>
    <row r="2" spans="1:6" s="2" customFormat="1" ht="19.5" thickTop="1" x14ac:dyDescent="0.25">
      <c r="A2" s="12"/>
      <c r="B2" s="174" t="s">
        <v>113</v>
      </c>
      <c r="C2" s="181"/>
      <c r="D2" s="29"/>
    </row>
    <row r="3" spans="1:6" s="2" customFormat="1" ht="18.75" x14ac:dyDescent="0.25">
      <c r="A3" s="30" t="s">
        <v>76</v>
      </c>
      <c r="B3" s="15" t="s">
        <v>77</v>
      </c>
      <c r="C3" s="16" t="s">
        <v>78</v>
      </c>
      <c r="D3" s="31" t="s">
        <v>23</v>
      </c>
    </row>
    <row r="4" spans="1:6" s="2" customFormat="1" ht="18.75" x14ac:dyDescent="0.25">
      <c r="A4" s="15" t="s">
        <v>79</v>
      </c>
      <c r="B4" s="20">
        <v>6</v>
      </c>
      <c r="C4" s="22">
        <v>9</v>
      </c>
      <c r="D4" s="32">
        <v>15</v>
      </c>
    </row>
    <row r="5" spans="1:6" s="2" customFormat="1" ht="18.75" x14ac:dyDescent="0.25">
      <c r="A5" s="14"/>
      <c r="B5" s="33">
        <v>9.17</v>
      </c>
      <c r="C5" s="34">
        <v>5.83</v>
      </c>
      <c r="D5" s="35">
        <v>0</v>
      </c>
    </row>
    <row r="6" spans="1:6" s="2" customFormat="1" ht="18.75" x14ac:dyDescent="0.25">
      <c r="A6" s="15" t="s">
        <v>80</v>
      </c>
      <c r="B6" s="20">
        <v>16</v>
      </c>
      <c r="C6" s="22">
        <v>5</v>
      </c>
      <c r="D6" s="32">
        <v>21</v>
      </c>
    </row>
    <row r="7" spans="1:6" s="2" customFormat="1" ht="18.75" x14ac:dyDescent="0.25">
      <c r="A7" s="14"/>
      <c r="B7" s="33">
        <v>12.83</v>
      </c>
      <c r="C7" s="34">
        <v>8.17</v>
      </c>
      <c r="D7" s="35">
        <v>0</v>
      </c>
    </row>
    <row r="8" spans="1:6" s="2" customFormat="1" ht="18.75" x14ac:dyDescent="0.25">
      <c r="A8" s="15" t="s">
        <v>23</v>
      </c>
      <c r="B8" s="20">
        <v>22</v>
      </c>
      <c r="C8" s="22">
        <v>14</v>
      </c>
      <c r="D8" s="32">
        <v>36</v>
      </c>
    </row>
    <row r="9" spans="1:6" s="2" customFormat="1" ht="19.5" thickBot="1" x14ac:dyDescent="0.3">
      <c r="A9" s="36"/>
      <c r="B9" s="37"/>
      <c r="C9" s="38"/>
      <c r="D9" s="39"/>
    </row>
    <row r="10" spans="1:6" s="2" customFormat="1" ht="15.75" thickTop="1" x14ac:dyDescent="0.25"/>
    <row r="11" spans="1:6" s="2" customFormat="1" ht="15.75" thickBot="1" x14ac:dyDescent="0.3">
      <c r="A11" s="172" t="s">
        <v>81</v>
      </c>
      <c r="B11" s="173"/>
      <c r="C11" s="173"/>
      <c r="D11" s="173"/>
      <c r="E11" s="173"/>
      <c r="F11" s="173"/>
    </row>
    <row r="12" spans="1:6" s="2" customFormat="1" ht="57" thickTop="1" x14ac:dyDescent="0.25">
      <c r="A12" s="12" t="s">
        <v>82</v>
      </c>
      <c r="B12" s="40" t="s">
        <v>83</v>
      </c>
      <c r="C12" s="41" t="s">
        <v>84</v>
      </c>
      <c r="D12" s="41" t="s">
        <v>85</v>
      </c>
      <c r="E12" s="41" t="s">
        <v>86</v>
      </c>
      <c r="F12" s="42" t="s">
        <v>87</v>
      </c>
    </row>
    <row r="13" spans="1:6" s="2" customFormat="1" ht="18.75" x14ac:dyDescent="0.25">
      <c r="A13" s="52" t="s">
        <v>88</v>
      </c>
      <c r="B13" s="53">
        <v>4.82</v>
      </c>
      <c r="C13" s="54">
        <v>1</v>
      </c>
      <c r="D13" s="54">
        <v>2.8000000000000001E-2</v>
      </c>
      <c r="E13" s="55"/>
      <c r="F13" s="56"/>
    </row>
    <row r="14" spans="1:6" s="2" customFormat="1" ht="18.75" x14ac:dyDescent="0.25">
      <c r="A14" s="14" t="s">
        <v>89</v>
      </c>
      <c r="B14" s="33">
        <v>4.87</v>
      </c>
      <c r="C14" s="34">
        <v>1</v>
      </c>
      <c r="D14" s="34">
        <v>2.7E-2</v>
      </c>
      <c r="E14" s="45"/>
      <c r="F14" s="46"/>
    </row>
    <row r="15" spans="1:6" s="2" customFormat="1" ht="18.75" x14ac:dyDescent="0.25">
      <c r="A15" s="14" t="s">
        <v>90</v>
      </c>
      <c r="B15" s="47"/>
      <c r="C15" s="45"/>
      <c r="D15" s="45"/>
      <c r="E15" s="34">
        <v>4.1000000000000002E-2</v>
      </c>
      <c r="F15" s="35">
        <v>3.2000000000000001E-2</v>
      </c>
    </row>
    <row r="16" spans="1:6" s="2" customFormat="1" ht="18.75" x14ac:dyDescent="0.25">
      <c r="A16" s="14" t="s">
        <v>91</v>
      </c>
      <c r="B16" s="33">
        <v>3.42</v>
      </c>
      <c r="C16" s="34">
        <v>1</v>
      </c>
      <c r="D16" s="34">
        <v>6.4000000000000001E-2</v>
      </c>
      <c r="E16" s="45"/>
      <c r="F16" s="46"/>
    </row>
    <row r="17" spans="1:6" s="2" customFormat="1" ht="18.75" x14ac:dyDescent="0.25">
      <c r="A17" s="14" t="s">
        <v>92</v>
      </c>
      <c r="B17" s="33">
        <v>4.6900000000000004</v>
      </c>
      <c r="C17" s="34">
        <v>1</v>
      </c>
      <c r="D17" s="34">
        <v>0.03</v>
      </c>
      <c r="E17" s="45"/>
      <c r="F17" s="46"/>
    </row>
    <row r="18" spans="1:6" s="2" customFormat="1" ht="19.5" thickBot="1" x14ac:dyDescent="0.3">
      <c r="A18" s="36" t="s">
        <v>93</v>
      </c>
      <c r="B18" s="48">
        <v>36</v>
      </c>
      <c r="C18" s="38"/>
      <c r="D18" s="38"/>
      <c r="E18" s="38"/>
      <c r="F18" s="39"/>
    </row>
    <row r="19" spans="1:6" s="2" customFormat="1" ht="15.75" thickTop="1" x14ac:dyDescent="0.25"/>
    <row r="20" spans="1:6" s="2" customFormat="1" ht="15.75" thickBot="1" x14ac:dyDescent="0.3">
      <c r="A20" s="172" t="s">
        <v>94</v>
      </c>
      <c r="B20" s="173"/>
      <c r="C20" s="173"/>
      <c r="D20" s="173"/>
      <c r="E20" s="173"/>
      <c r="F20" s="173"/>
    </row>
    <row r="21" spans="1:6" s="2" customFormat="1" ht="57" thickTop="1" x14ac:dyDescent="0.25">
      <c r="A21" s="12" t="s">
        <v>95</v>
      </c>
      <c r="B21" s="49" t="s">
        <v>82</v>
      </c>
      <c r="C21" s="40" t="s">
        <v>83</v>
      </c>
      <c r="D21" s="41" t="s">
        <v>96</v>
      </c>
      <c r="E21" s="41" t="s">
        <v>97</v>
      </c>
      <c r="F21" s="42" t="s">
        <v>98</v>
      </c>
    </row>
    <row r="22" spans="1:6" s="2" customFormat="1" ht="18.75" x14ac:dyDescent="0.25">
      <c r="A22" s="15" t="s">
        <v>99</v>
      </c>
      <c r="B22" s="50" t="s">
        <v>100</v>
      </c>
      <c r="C22" s="20">
        <v>0.37</v>
      </c>
      <c r="D22" s="43"/>
      <c r="E22" s="43"/>
      <c r="F22" s="44"/>
    </row>
    <row r="23" spans="1:6" s="2" customFormat="1" ht="18.75" x14ac:dyDescent="0.25">
      <c r="A23" s="14"/>
      <c r="B23" s="13" t="s">
        <v>101</v>
      </c>
      <c r="C23" s="33">
        <v>0.37</v>
      </c>
      <c r="D23" s="45"/>
      <c r="E23" s="45"/>
      <c r="F23" s="46"/>
    </row>
    <row r="24" spans="1:6" s="2" customFormat="1" ht="19.5" thickBot="1" x14ac:dyDescent="0.3">
      <c r="A24" s="36" t="s">
        <v>93</v>
      </c>
      <c r="B24" s="51"/>
      <c r="C24" s="48">
        <v>36</v>
      </c>
      <c r="D24" s="38"/>
      <c r="E24" s="38"/>
      <c r="F24" s="39"/>
    </row>
    <row r="25" spans="1:6" ht="15.75" thickTop="1" x14ac:dyDescent="0.25"/>
    <row r="28" spans="1:6" s="2" customFormat="1" x14ac:dyDescent="0.25"/>
    <row r="29" spans="1:6" s="2" customFormat="1" ht="15.75" thickBot="1" x14ac:dyDescent="0.3">
      <c r="A29" s="172" t="s">
        <v>139</v>
      </c>
      <c r="B29" s="172"/>
      <c r="C29" s="172"/>
      <c r="D29" s="172"/>
    </row>
    <row r="30" spans="1:6" s="2" customFormat="1" ht="19.5" customHeight="1" thickTop="1" x14ac:dyDescent="0.25">
      <c r="A30" s="12"/>
      <c r="B30" s="174" t="s">
        <v>109</v>
      </c>
      <c r="C30" s="181"/>
      <c r="D30" s="29"/>
    </row>
    <row r="31" spans="1:6" s="2" customFormat="1" ht="75" customHeight="1" x14ac:dyDescent="0.25">
      <c r="A31" s="30" t="s">
        <v>133</v>
      </c>
      <c r="B31" s="15" t="s">
        <v>77</v>
      </c>
      <c r="C31" s="16" t="s">
        <v>78</v>
      </c>
      <c r="D31" s="31" t="s">
        <v>23</v>
      </c>
    </row>
    <row r="32" spans="1:6" s="2" customFormat="1" ht="18.75" x14ac:dyDescent="0.25">
      <c r="A32" s="15" t="s">
        <v>134</v>
      </c>
      <c r="B32" s="20">
        <v>11</v>
      </c>
      <c r="C32" s="22">
        <v>12</v>
      </c>
      <c r="D32" s="32">
        <v>23</v>
      </c>
    </row>
    <row r="33" spans="1:6" s="2" customFormat="1" ht="18.75" x14ac:dyDescent="0.25">
      <c r="A33" s="14"/>
      <c r="B33" s="33">
        <v>14.24</v>
      </c>
      <c r="C33" s="34">
        <v>8.76</v>
      </c>
      <c r="D33" s="35">
        <v>0</v>
      </c>
    </row>
    <row r="34" spans="1:6" s="2" customFormat="1" ht="18.75" x14ac:dyDescent="0.25">
      <c r="A34" s="15" t="s">
        <v>135</v>
      </c>
      <c r="B34" s="20">
        <v>15</v>
      </c>
      <c r="C34" s="22">
        <v>4</v>
      </c>
      <c r="D34" s="32">
        <v>19</v>
      </c>
    </row>
    <row r="35" spans="1:6" s="2" customFormat="1" ht="18.75" x14ac:dyDescent="0.25">
      <c r="A35" s="14"/>
      <c r="B35" s="33">
        <v>11.76</v>
      </c>
      <c r="C35" s="34">
        <v>7.24</v>
      </c>
      <c r="D35" s="35">
        <v>0</v>
      </c>
    </row>
    <row r="36" spans="1:6" s="2" customFormat="1" ht="18.75" x14ac:dyDescent="0.25">
      <c r="A36" s="15" t="s">
        <v>23</v>
      </c>
      <c r="B36" s="20">
        <v>26</v>
      </c>
      <c r="C36" s="22">
        <v>16</v>
      </c>
      <c r="D36" s="32">
        <v>42</v>
      </c>
    </row>
    <row r="37" spans="1:6" s="2" customFormat="1" ht="19.5" thickBot="1" x14ac:dyDescent="0.3">
      <c r="A37" s="36"/>
      <c r="B37" s="37"/>
      <c r="C37" s="38"/>
      <c r="D37" s="39"/>
    </row>
    <row r="38" spans="1:6" s="2" customFormat="1" ht="15.75" thickTop="1" x14ac:dyDescent="0.25"/>
    <row r="39" spans="1:6" s="2" customFormat="1" ht="15.75" thickBot="1" x14ac:dyDescent="0.3">
      <c r="A39" s="172" t="s">
        <v>81</v>
      </c>
      <c r="B39" s="172"/>
      <c r="C39" s="172"/>
      <c r="D39" s="172"/>
      <c r="E39" s="172"/>
      <c r="F39" s="172"/>
    </row>
    <row r="40" spans="1:6" s="2" customFormat="1" ht="57" thickTop="1" x14ac:dyDescent="0.25">
      <c r="A40" s="12" t="s">
        <v>82</v>
      </c>
      <c r="B40" s="40" t="s">
        <v>83</v>
      </c>
      <c r="C40" s="41" t="s">
        <v>84</v>
      </c>
      <c r="D40" s="41" t="s">
        <v>85</v>
      </c>
      <c r="E40" s="41" t="s">
        <v>86</v>
      </c>
      <c r="F40" s="42" t="s">
        <v>87</v>
      </c>
    </row>
    <row r="41" spans="1:6" s="2" customFormat="1" ht="18.75" x14ac:dyDescent="0.25">
      <c r="A41" s="52" t="s">
        <v>88</v>
      </c>
      <c r="B41" s="53">
        <v>4.2699999999999996</v>
      </c>
      <c r="C41" s="54">
        <v>1</v>
      </c>
      <c r="D41" s="54">
        <v>3.9E-2</v>
      </c>
      <c r="E41" s="55"/>
      <c r="F41" s="56"/>
    </row>
    <row r="42" spans="1:6" s="2" customFormat="1" ht="18.75" x14ac:dyDescent="0.25">
      <c r="A42" s="14" t="s">
        <v>89</v>
      </c>
      <c r="B42" s="33">
        <v>4.42</v>
      </c>
      <c r="C42" s="34">
        <v>1</v>
      </c>
      <c r="D42" s="34">
        <v>3.5000000000000003E-2</v>
      </c>
      <c r="E42" s="45"/>
      <c r="F42" s="46"/>
    </row>
    <row r="43" spans="1:6" s="2" customFormat="1" ht="18.75" x14ac:dyDescent="0.25">
      <c r="A43" s="14" t="s">
        <v>90</v>
      </c>
      <c r="B43" s="47"/>
      <c r="C43" s="45"/>
      <c r="D43" s="45"/>
      <c r="E43" s="34">
        <v>5.7000000000000002E-2</v>
      </c>
      <c r="F43" s="35">
        <v>3.9E-2</v>
      </c>
    </row>
    <row r="44" spans="1:6" s="2" customFormat="1" ht="18.75" x14ac:dyDescent="0.25">
      <c r="A44" s="14" t="s">
        <v>91</v>
      </c>
      <c r="B44" s="33">
        <v>3.06</v>
      </c>
      <c r="C44" s="34">
        <v>1</v>
      </c>
      <c r="D44" s="34">
        <v>0.08</v>
      </c>
      <c r="E44" s="45"/>
      <c r="F44" s="46"/>
    </row>
    <row r="45" spans="1:6" s="2" customFormat="1" ht="18.75" x14ac:dyDescent="0.25">
      <c r="A45" s="14" t="s">
        <v>92</v>
      </c>
      <c r="B45" s="33">
        <v>4.17</v>
      </c>
      <c r="C45" s="34">
        <v>1</v>
      </c>
      <c r="D45" s="34">
        <v>4.1000000000000002E-2</v>
      </c>
      <c r="E45" s="45"/>
      <c r="F45" s="46"/>
    </row>
    <row r="46" spans="1:6" s="2" customFormat="1" ht="19.5" thickBot="1" x14ac:dyDescent="0.3">
      <c r="A46" s="36" t="s">
        <v>93</v>
      </c>
      <c r="B46" s="48">
        <v>42</v>
      </c>
      <c r="C46" s="38"/>
      <c r="D46" s="38"/>
      <c r="E46" s="38"/>
      <c r="F46" s="39"/>
    </row>
    <row r="47" spans="1:6" s="2" customFormat="1" ht="15.75" thickTop="1" x14ac:dyDescent="0.25"/>
    <row r="48" spans="1:6" s="2" customFormat="1" ht="15.75" thickBot="1" x14ac:dyDescent="0.3">
      <c r="A48" s="172" t="s">
        <v>94</v>
      </c>
      <c r="B48" s="172"/>
      <c r="C48" s="172"/>
      <c r="D48" s="172"/>
      <c r="E48" s="172"/>
      <c r="F48" s="172"/>
    </row>
    <row r="49" spans="1:6" s="2" customFormat="1" ht="57" customHeight="1" thickTop="1" x14ac:dyDescent="0.25">
      <c r="A49" s="12" t="s">
        <v>95</v>
      </c>
      <c r="B49" s="49" t="s">
        <v>82</v>
      </c>
      <c r="C49" s="40" t="s">
        <v>83</v>
      </c>
      <c r="D49" s="41" t="s">
        <v>96</v>
      </c>
      <c r="E49" s="41" t="s">
        <v>97</v>
      </c>
      <c r="F49" s="42" t="s">
        <v>98</v>
      </c>
    </row>
    <row r="50" spans="1:6" s="2" customFormat="1" ht="18.75" x14ac:dyDescent="0.25">
      <c r="A50" s="15" t="s">
        <v>99</v>
      </c>
      <c r="B50" s="50" t="s">
        <v>100</v>
      </c>
      <c r="C50" s="20">
        <v>0.32</v>
      </c>
      <c r="D50" s="43"/>
      <c r="E50" s="43"/>
      <c r="F50" s="44"/>
    </row>
    <row r="51" spans="1:6" s="2" customFormat="1" ht="18.75" x14ac:dyDescent="0.25">
      <c r="A51" s="14"/>
      <c r="B51" s="13" t="s">
        <v>101</v>
      </c>
      <c r="C51" s="33">
        <v>0.32</v>
      </c>
      <c r="D51" s="45"/>
      <c r="E51" s="45"/>
      <c r="F51" s="46"/>
    </row>
    <row r="52" spans="1:6" ht="19.5" thickBot="1" x14ac:dyDescent="0.3">
      <c r="A52" s="36" t="s">
        <v>93</v>
      </c>
      <c r="B52" s="51"/>
      <c r="C52" s="48">
        <v>42</v>
      </c>
      <c r="D52" s="38"/>
      <c r="E52" s="38"/>
      <c r="F52" s="39"/>
    </row>
    <row r="53" spans="1:6" ht="15.75" thickTop="1" x14ac:dyDescent="0.25"/>
  </sheetData>
  <mergeCells count="8">
    <mergeCell ref="A39:F39"/>
    <mergeCell ref="A48:F48"/>
    <mergeCell ref="A1:D1"/>
    <mergeCell ref="B2:C2"/>
    <mergeCell ref="A11:F11"/>
    <mergeCell ref="A20:F20"/>
    <mergeCell ref="A29:D29"/>
    <mergeCell ref="B30:C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A38" sqref="A38"/>
    </sheetView>
  </sheetViews>
  <sheetFormatPr baseColWidth="10" defaultRowHeight="15" x14ac:dyDescent="0.25"/>
  <cols>
    <col min="1" max="1" width="120.85546875" bestFit="1" customWidth="1"/>
  </cols>
  <sheetData>
    <row r="1" spans="1:43" x14ac:dyDescent="0.25">
      <c r="A1" t="s">
        <v>170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</row>
    <row r="2" spans="1:43" x14ac:dyDescent="0.25">
      <c r="A2" t="s">
        <v>0</v>
      </c>
      <c r="B2">
        <v>37</v>
      </c>
      <c r="C2">
        <v>38</v>
      </c>
      <c r="D2">
        <v>50</v>
      </c>
      <c r="E2">
        <v>52</v>
      </c>
      <c r="G2">
        <v>31</v>
      </c>
      <c r="H2">
        <v>35</v>
      </c>
      <c r="I2">
        <v>53</v>
      </c>
      <c r="J2">
        <v>46</v>
      </c>
      <c r="K2">
        <v>55</v>
      </c>
      <c r="N2">
        <v>45</v>
      </c>
      <c r="O2">
        <v>48</v>
      </c>
      <c r="P2">
        <v>30</v>
      </c>
      <c r="R2">
        <v>37</v>
      </c>
      <c r="S2">
        <v>38</v>
      </c>
      <c r="T2">
        <v>50</v>
      </c>
      <c r="U2">
        <v>35</v>
      </c>
      <c r="V2">
        <v>51</v>
      </c>
      <c r="W2">
        <v>45</v>
      </c>
      <c r="X2">
        <v>53</v>
      </c>
      <c r="Y2">
        <v>44</v>
      </c>
      <c r="Z2">
        <v>45</v>
      </c>
      <c r="AA2">
        <v>35</v>
      </c>
      <c r="AB2">
        <v>43</v>
      </c>
      <c r="AC2">
        <v>49</v>
      </c>
      <c r="AD2">
        <v>53</v>
      </c>
      <c r="AE2">
        <v>50</v>
      </c>
      <c r="AF2">
        <v>39</v>
      </c>
      <c r="AG2">
        <v>38</v>
      </c>
      <c r="AH2">
        <v>57</v>
      </c>
      <c r="AI2">
        <v>48</v>
      </c>
      <c r="AJ2">
        <v>42</v>
      </c>
      <c r="AK2">
        <v>53</v>
      </c>
      <c r="AL2">
        <v>47</v>
      </c>
      <c r="AN2">
        <v>26</v>
      </c>
      <c r="AO2">
        <v>59</v>
      </c>
      <c r="AP2">
        <v>48</v>
      </c>
      <c r="AQ2">
        <v>46</v>
      </c>
    </row>
    <row r="3" spans="1:43" x14ac:dyDescent="0.25">
      <c r="A3" t="s">
        <v>1</v>
      </c>
      <c r="B3">
        <v>1</v>
      </c>
      <c r="C3">
        <v>1</v>
      </c>
      <c r="D3">
        <v>2</v>
      </c>
      <c r="E3">
        <v>2</v>
      </c>
      <c r="F3">
        <v>1</v>
      </c>
      <c r="G3">
        <v>2</v>
      </c>
      <c r="H3">
        <v>2</v>
      </c>
      <c r="I3">
        <v>2</v>
      </c>
      <c r="J3">
        <v>1</v>
      </c>
      <c r="K3">
        <v>2</v>
      </c>
      <c r="L3">
        <v>2</v>
      </c>
      <c r="M3">
        <v>1</v>
      </c>
      <c r="N3">
        <v>1</v>
      </c>
      <c r="O3">
        <v>1</v>
      </c>
      <c r="P3">
        <v>2</v>
      </c>
      <c r="Q3">
        <v>1</v>
      </c>
      <c r="R3">
        <v>1</v>
      </c>
      <c r="S3">
        <v>2</v>
      </c>
      <c r="T3">
        <v>1</v>
      </c>
      <c r="U3">
        <v>1</v>
      </c>
      <c r="V3">
        <v>2</v>
      </c>
      <c r="W3">
        <v>2</v>
      </c>
      <c r="X3">
        <v>2</v>
      </c>
      <c r="Y3">
        <v>1</v>
      </c>
      <c r="Z3">
        <v>2</v>
      </c>
      <c r="AA3">
        <v>1</v>
      </c>
      <c r="AB3">
        <v>1</v>
      </c>
      <c r="AC3">
        <v>1</v>
      </c>
      <c r="AD3">
        <v>1</v>
      </c>
      <c r="AE3">
        <v>2</v>
      </c>
      <c r="AF3">
        <v>2</v>
      </c>
      <c r="AG3">
        <v>2</v>
      </c>
      <c r="AH3">
        <v>1</v>
      </c>
      <c r="AI3">
        <v>1</v>
      </c>
      <c r="AJ3">
        <v>1</v>
      </c>
      <c r="AK3">
        <v>1</v>
      </c>
      <c r="AL3">
        <v>2</v>
      </c>
      <c r="AM3">
        <v>2</v>
      </c>
      <c r="AN3">
        <v>1</v>
      </c>
      <c r="AO3">
        <v>2</v>
      </c>
      <c r="AP3">
        <v>1</v>
      </c>
      <c r="AQ3">
        <v>1</v>
      </c>
    </row>
    <row r="4" spans="1:43" x14ac:dyDescent="0.25">
      <c r="A4" t="s">
        <v>2</v>
      </c>
      <c r="B4">
        <v>1</v>
      </c>
      <c r="C4">
        <v>4</v>
      </c>
      <c r="D4">
        <v>1</v>
      </c>
      <c r="E4">
        <v>4</v>
      </c>
      <c r="F4">
        <v>1</v>
      </c>
      <c r="G4">
        <v>2</v>
      </c>
      <c r="H4">
        <v>2</v>
      </c>
      <c r="I4">
        <v>1</v>
      </c>
      <c r="J4">
        <v>1</v>
      </c>
      <c r="K4">
        <v>1</v>
      </c>
      <c r="L4">
        <v>1</v>
      </c>
      <c r="M4">
        <v>1</v>
      </c>
      <c r="N4">
        <v>4</v>
      </c>
      <c r="O4">
        <v>2</v>
      </c>
      <c r="P4">
        <v>1</v>
      </c>
      <c r="Q4">
        <v>1</v>
      </c>
      <c r="R4">
        <v>2</v>
      </c>
      <c r="S4">
        <v>4</v>
      </c>
      <c r="T4">
        <v>2</v>
      </c>
      <c r="U4">
        <v>1</v>
      </c>
      <c r="V4">
        <v>2</v>
      </c>
      <c r="W4">
        <v>1</v>
      </c>
      <c r="X4">
        <v>1</v>
      </c>
      <c r="Y4">
        <v>2</v>
      </c>
      <c r="Z4">
        <v>4</v>
      </c>
      <c r="AA4">
        <v>1</v>
      </c>
      <c r="AB4">
        <v>1</v>
      </c>
      <c r="AC4">
        <v>4</v>
      </c>
      <c r="AD4">
        <v>1</v>
      </c>
      <c r="AE4">
        <v>1</v>
      </c>
      <c r="AF4">
        <v>2</v>
      </c>
      <c r="AG4">
        <v>1</v>
      </c>
      <c r="AH4">
        <v>1</v>
      </c>
      <c r="AI4">
        <v>1</v>
      </c>
      <c r="AJ4">
        <v>1</v>
      </c>
      <c r="AK4">
        <v>3</v>
      </c>
      <c r="AL4">
        <v>1</v>
      </c>
      <c r="AM4">
        <v>1</v>
      </c>
      <c r="AN4">
        <v>1</v>
      </c>
      <c r="AO4">
        <v>1</v>
      </c>
      <c r="AP4">
        <v>4</v>
      </c>
      <c r="AQ4">
        <v>1</v>
      </c>
    </row>
    <row r="5" spans="1:43" x14ac:dyDescent="0.25">
      <c r="A5" t="s">
        <v>3</v>
      </c>
      <c r="B5">
        <v>1</v>
      </c>
      <c r="C5">
        <v>1</v>
      </c>
      <c r="D5">
        <v>2</v>
      </c>
      <c r="E5">
        <v>1</v>
      </c>
      <c r="F5">
        <v>2</v>
      </c>
      <c r="G5">
        <v>1</v>
      </c>
      <c r="H5">
        <v>1</v>
      </c>
      <c r="I5">
        <v>2</v>
      </c>
      <c r="J5">
        <v>1</v>
      </c>
      <c r="K5">
        <v>2</v>
      </c>
      <c r="L5">
        <v>1</v>
      </c>
      <c r="M5">
        <v>5</v>
      </c>
      <c r="N5">
        <v>5</v>
      </c>
      <c r="O5">
        <v>1</v>
      </c>
      <c r="P5">
        <v>1</v>
      </c>
      <c r="Q5">
        <v>1</v>
      </c>
      <c r="R5">
        <v>5</v>
      </c>
      <c r="S5">
        <v>1</v>
      </c>
      <c r="T5">
        <v>1</v>
      </c>
      <c r="U5">
        <v>2</v>
      </c>
      <c r="V5">
        <v>1</v>
      </c>
      <c r="W5">
        <v>2</v>
      </c>
      <c r="X5">
        <v>2</v>
      </c>
      <c r="Y5">
        <v>1</v>
      </c>
      <c r="Z5">
        <v>1</v>
      </c>
      <c r="AA5">
        <v>2</v>
      </c>
      <c r="AB5">
        <v>5</v>
      </c>
      <c r="AC5">
        <v>1</v>
      </c>
      <c r="AD5">
        <v>1</v>
      </c>
      <c r="AE5">
        <v>2</v>
      </c>
      <c r="AF5">
        <v>1</v>
      </c>
      <c r="AG5">
        <v>1</v>
      </c>
      <c r="AH5">
        <v>3</v>
      </c>
      <c r="AI5">
        <v>2</v>
      </c>
      <c r="AJ5">
        <v>2</v>
      </c>
      <c r="AK5">
        <v>1</v>
      </c>
      <c r="AL5">
        <v>1</v>
      </c>
      <c r="AM5">
        <v>2</v>
      </c>
      <c r="AN5">
        <v>2</v>
      </c>
      <c r="AO5">
        <v>5</v>
      </c>
      <c r="AP5">
        <v>1</v>
      </c>
      <c r="AQ5">
        <v>2</v>
      </c>
    </row>
    <row r="6" spans="1:43" x14ac:dyDescent="0.25">
      <c r="A6" t="s">
        <v>4</v>
      </c>
      <c r="B6">
        <v>2</v>
      </c>
      <c r="C6">
        <v>3</v>
      </c>
      <c r="D6">
        <v>2</v>
      </c>
      <c r="E6">
        <v>1</v>
      </c>
      <c r="F6">
        <v>3</v>
      </c>
      <c r="G6">
        <v>2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2</v>
      </c>
      <c r="U6">
        <v>2</v>
      </c>
      <c r="V6">
        <v>3</v>
      </c>
      <c r="W6">
        <v>1</v>
      </c>
      <c r="X6">
        <v>1</v>
      </c>
      <c r="Y6">
        <v>3</v>
      </c>
      <c r="Z6">
        <v>3</v>
      </c>
      <c r="AA6">
        <v>1</v>
      </c>
      <c r="AB6">
        <v>1</v>
      </c>
      <c r="AC6">
        <v>2</v>
      </c>
      <c r="AD6">
        <v>1</v>
      </c>
      <c r="AE6">
        <v>1</v>
      </c>
      <c r="AF6">
        <v>1</v>
      </c>
      <c r="AG6">
        <v>2</v>
      </c>
      <c r="AH6">
        <v>3</v>
      </c>
      <c r="AI6">
        <v>1</v>
      </c>
      <c r="AJ6">
        <v>2</v>
      </c>
      <c r="AK6">
        <v>4</v>
      </c>
      <c r="AL6">
        <v>1</v>
      </c>
      <c r="AM6">
        <v>3</v>
      </c>
      <c r="AN6">
        <v>2</v>
      </c>
      <c r="AO6">
        <v>1</v>
      </c>
      <c r="AP6">
        <v>1</v>
      </c>
      <c r="AQ6">
        <v>1</v>
      </c>
    </row>
    <row r="7" spans="1:43" x14ac:dyDescent="0.25">
      <c r="A7" t="s">
        <v>5</v>
      </c>
      <c r="B7">
        <v>2</v>
      </c>
      <c r="C7">
        <v>4</v>
      </c>
      <c r="D7">
        <v>2</v>
      </c>
      <c r="E7">
        <v>3</v>
      </c>
      <c r="F7">
        <v>2</v>
      </c>
      <c r="G7">
        <v>3</v>
      </c>
      <c r="H7">
        <v>2</v>
      </c>
      <c r="I7">
        <v>1</v>
      </c>
      <c r="J7">
        <v>2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1</v>
      </c>
      <c r="R7">
        <v>1</v>
      </c>
      <c r="S7">
        <v>1</v>
      </c>
      <c r="T7">
        <v>2</v>
      </c>
      <c r="U7">
        <v>1</v>
      </c>
      <c r="V7">
        <v>3</v>
      </c>
      <c r="W7">
        <v>1</v>
      </c>
      <c r="X7">
        <v>3</v>
      </c>
      <c r="Y7">
        <v>4</v>
      </c>
      <c r="Z7">
        <v>3</v>
      </c>
      <c r="AA7">
        <v>1</v>
      </c>
      <c r="AB7">
        <v>1</v>
      </c>
      <c r="AC7">
        <v>2</v>
      </c>
      <c r="AD7">
        <v>1</v>
      </c>
      <c r="AE7">
        <v>1</v>
      </c>
      <c r="AF7">
        <v>1</v>
      </c>
      <c r="AG7">
        <v>1</v>
      </c>
      <c r="AH7">
        <v>4</v>
      </c>
      <c r="AI7">
        <v>2</v>
      </c>
      <c r="AJ7">
        <v>1</v>
      </c>
      <c r="AK7">
        <v>5</v>
      </c>
      <c r="AL7">
        <v>1</v>
      </c>
      <c r="AM7">
        <v>2</v>
      </c>
      <c r="AN7">
        <v>3</v>
      </c>
      <c r="AO7">
        <v>1</v>
      </c>
      <c r="AP7">
        <v>2</v>
      </c>
      <c r="AQ7">
        <v>2</v>
      </c>
    </row>
    <row r="8" spans="1:43" x14ac:dyDescent="0.25">
      <c r="A8" t="s">
        <v>6</v>
      </c>
      <c r="B8">
        <v>2</v>
      </c>
      <c r="C8">
        <v>3</v>
      </c>
      <c r="D8">
        <v>2</v>
      </c>
      <c r="E8">
        <v>2</v>
      </c>
      <c r="F8">
        <v>3</v>
      </c>
      <c r="G8">
        <v>5</v>
      </c>
      <c r="H8">
        <v>3</v>
      </c>
      <c r="I8">
        <v>3</v>
      </c>
      <c r="J8">
        <v>2</v>
      </c>
      <c r="K8">
        <v>1</v>
      </c>
      <c r="L8">
        <v>1</v>
      </c>
      <c r="M8">
        <v>1</v>
      </c>
      <c r="N8">
        <v>1</v>
      </c>
      <c r="O8">
        <v>1</v>
      </c>
      <c r="P8">
        <v>3</v>
      </c>
      <c r="Q8">
        <v>1</v>
      </c>
      <c r="R8">
        <v>1</v>
      </c>
      <c r="S8">
        <v>1</v>
      </c>
      <c r="T8">
        <v>4</v>
      </c>
      <c r="U8">
        <v>1</v>
      </c>
      <c r="V8">
        <v>5</v>
      </c>
      <c r="W8">
        <v>2</v>
      </c>
      <c r="X8">
        <v>1</v>
      </c>
      <c r="Y8">
        <v>3</v>
      </c>
      <c r="Z8">
        <v>2</v>
      </c>
      <c r="AA8">
        <v>1</v>
      </c>
      <c r="AB8">
        <v>1</v>
      </c>
      <c r="AC8">
        <v>1</v>
      </c>
      <c r="AD8">
        <v>1</v>
      </c>
      <c r="AE8">
        <v>1</v>
      </c>
      <c r="AF8">
        <v>3</v>
      </c>
      <c r="AG8">
        <v>1</v>
      </c>
      <c r="AH8">
        <v>4</v>
      </c>
      <c r="AI8">
        <v>2</v>
      </c>
      <c r="AJ8">
        <v>1</v>
      </c>
      <c r="AK8">
        <v>4</v>
      </c>
      <c r="AL8">
        <v>1</v>
      </c>
      <c r="AM8">
        <v>3</v>
      </c>
      <c r="AN8">
        <v>3</v>
      </c>
      <c r="AO8">
        <v>1</v>
      </c>
      <c r="AP8">
        <v>2</v>
      </c>
      <c r="AQ8">
        <v>2</v>
      </c>
    </row>
    <row r="9" spans="1:43" x14ac:dyDescent="0.25">
      <c r="A9" t="s">
        <v>7</v>
      </c>
      <c r="B9">
        <v>2</v>
      </c>
      <c r="C9">
        <v>2</v>
      </c>
      <c r="D9">
        <v>2</v>
      </c>
      <c r="E9">
        <v>3</v>
      </c>
      <c r="F9">
        <v>4</v>
      </c>
      <c r="G9">
        <v>1</v>
      </c>
      <c r="H9">
        <v>2</v>
      </c>
      <c r="I9">
        <v>1</v>
      </c>
      <c r="J9">
        <v>2</v>
      </c>
      <c r="K9">
        <v>2</v>
      </c>
      <c r="L9">
        <v>4</v>
      </c>
      <c r="M9">
        <v>5</v>
      </c>
      <c r="N9">
        <v>5</v>
      </c>
      <c r="O9">
        <v>2</v>
      </c>
      <c r="P9">
        <v>3</v>
      </c>
      <c r="Q9">
        <v>4</v>
      </c>
      <c r="R9">
        <v>4</v>
      </c>
      <c r="S9">
        <v>3</v>
      </c>
      <c r="T9">
        <v>2</v>
      </c>
      <c r="U9">
        <v>4</v>
      </c>
      <c r="V9">
        <v>1</v>
      </c>
      <c r="W9">
        <v>4</v>
      </c>
      <c r="X9">
        <v>3</v>
      </c>
      <c r="Y9">
        <v>3</v>
      </c>
      <c r="Z9">
        <v>4</v>
      </c>
      <c r="AA9">
        <v>5</v>
      </c>
      <c r="AB9">
        <v>3</v>
      </c>
      <c r="AC9">
        <v>3</v>
      </c>
      <c r="AD9">
        <v>3</v>
      </c>
      <c r="AE9">
        <v>1</v>
      </c>
      <c r="AF9">
        <v>2</v>
      </c>
      <c r="AG9">
        <v>1</v>
      </c>
      <c r="AH9">
        <v>4</v>
      </c>
      <c r="AI9">
        <v>1</v>
      </c>
      <c r="AJ9">
        <v>4</v>
      </c>
      <c r="AK9">
        <v>2</v>
      </c>
      <c r="AL9">
        <v>1</v>
      </c>
      <c r="AM9">
        <v>2</v>
      </c>
      <c r="AN9">
        <v>4</v>
      </c>
      <c r="AO9">
        <v>5</v>
      </c>
      <c r="AP9">
        <v>4</v>
      </c>
      <c r="AQ9">
        <v>4</v>
      </c>
    </row>
    <row r="10" spans="1:43" x14ac:dyDescent="0.25">
      <c r="A10" t="s">
        <v>8</v>
      </c>
      <c r="B10">
        <v>2</v>
      </c>
      <c r="C10">
        <v>4</v>
      </c>
      <c r="D10">
        <v>3</v>
      </c>
      <c r="E10">
        <v>1</v>
      </c>
      <c r="F10">
        <v>3</v>
      </c>
      <c r="G10">
        <v>5</v>
      </c>
      <c r="H10">
        <v>1</v>
      </c>
      <c r="I10">
        <v>2</v>
      </c>
      <c r="J10">
        <v>4</v>
      </c>
      <c r="K10">
        <v>2</v>
      </c>
      <c r="L10">
        <v>2</v>
      </c>
      <c r="M10">
        <v>1</v>
      </c>
      <c r="N10">
        <v>1</v>
      </c>
      <c r="O10">
        <v>2</v>
      </c>
      <c r="P10">
        <v>3</v>
      </c>
      <c r="Q10">
        <v>2</v>
      </c>
      <c r="R10">
        <v>1</v>
      </c>
      <c r="S10">
        <v>1</v>
      </c>
      <c r="T10">
        <v>5</v>
      </c>
      <c r="U10">
        <v>2</v>
      </c>
      <c r="V10">
        <v>5</v>
      </c>
      <c r="W10">
        <v>3</v>
      </c>
      <c r="X10">
        <v>2</v>
      </c>
      <c r="Y10">
        <v>5</v>
      </c>
      <c r="Z10">
        <v>2</v>
      </c>
      <c r="AA10">
        <v>1</v>
      </c>
      <c r="AB10">
        <v>1</v>
      </c>
      <c r="AC10">
        <v>3</v>
      </c>
      <c r="AD10">
        <v>1</v>
      </c>
      <c r="AE10">
        <v>1</v>
      </c>
      <c r="AF10">
        <v>3</v>
      </c>
      <c r="AG10">
        <v>1</v>
      </c>
      <c r="AH10">
        <v>4</v>
      </c>
      <c r="AI10">
        <v>1</v>
      </c>
      <c r="AJ10">
        <v>2</v>
      </c>
      <c r="AK10">
        <v>3</v>
      </c>
      <c r="AL10">
        <v>1</v>
      </c>
      <c r="AM10">
        <v>2</v>
      </c>
      <c r="AN10">
        <v>2</v>
      </c>
      <c r="AO10">
        <v>1</v>
      </c>
      <c r="AP10">
        <v>2</v>
      </c>
      <c r="AQ10">
        <v>2</v>
      </c>
    </row>
    <row r="11" spans="1:43" x14ac:dyDescent="0.25">
      <c r="A11" t="s">
        <v>9</v>
      </c>
      <c r="B11">
        <v>2</v>
      </c>
      <c r="C11">
        <v>4</v>
      </c>
      <c r="E11">
        <v>3</v>
      </c>
      <c r="F11">
        <v>3</v>
      </c>
      <c r="G11">
        <v>3</v>
      </c>
      <c r="H11">
        <v>3</v>
      </c>
      <c r="I11">
        <v>2</v>
      </c>
      <c r="J11">
        <v>2</v>
      </c>
      <c r="K11">
        <v>4</v>
      </c>
      <c r="L11">
        <v>4</v>
      </c>
      <c r="M11">
        <v>5</v>
      </c>
      <c r="N11">
        <v>1</v>
      </c>
      <c r="O11">
        <v>4</v>
      </c>
      <c r="P11">
        <v>4</v>
      </c>
      <c r="Q11">
        <v>5</v>
      </c>
      <c r="R11">
        <v>5</v>
      </c>
      <c r="S11">
        <v>5</v>
      </c>
      <c r="T11">
        <v>3</v>
      </c>
      <c r="U11">
        <v>4</v>
      </c>
      <c r="V11">
        <v>1</v>
      </c>
      <c r="W11">
        <v>2</v>
      </c>
      <c r="X11">
        <v>3</v>
      </c>
      <c r="Y11">
        <v>1</v>
      </c>
      <c r="Z11">
        <v>3</v>
      </c>
      <c r="AA11">
        <v>4</v>
      </c>
      <c r="AB11">
        <v>5</v>
      </c>
      <c r="AC11">
        <v>3</v>
      </c>
      <c r="AD11">
        <v>4</v>
      </c>
      <c r="AE11">
        <v>3</v>
      </c>
      <c r="AF11">
        <v>1</v>
      </c>
      <c r="AG11">
        <v>5</v>
      </c>
      <c r="AH11">
        <v>2</v>
      </c>
      <c r="AI11">
        <v>2</v>
      </c>
      <c r="AJ11">
        <v>3</v>
      </c>
      <c r="AK11">
        <v>3</v>
      </c>
      <c r="AL11">
        <v>5</v>
      </c>
      <c r="AM11">
        <v>4</v>
      </c>
      <c r="AN11">
        <v>4</v>
      </c>
      <c r="AO11">
        <v>5</v>
      </c>
      <c r="AP11">
        <v>2</v>
      </c>
      <c r="AQ11">
        <v>2</v>
      </c>
    </row>
    <row r="12" spans="1:43" x14ac:dyDescent="0.25">
      <c r="A12" t="s">
        <v>10</v>
      </c>
      <c r="B12">
        <v>2</v>
      </c>
      <c r="C12">
        <v>5</v>
      </c>
      <c r="E12">
        <v>3</v>
      </c>
      <c r="F12">
        <v>4</v>
      </c>
      <c r="G12">
        <v>5</v>
      </c>
      <c r="H12">
        <v>5</v>
      </c>
      <c r="I12">
        <v>4</v>
      </c>
      <c r="J12">
        <v>4</v>
      </c>
      <c r="K12">
        <v>2</v>
      </c>
      <c r="L12">
        <v>1</v>
      </c>
      <c r="M12">
        <v>1</v>
      </c>
      <c r="N12">
        <v>1</v>
      </c>
      <c r="O12">
        <v>4</v>
      </c>
      <c r="P12">
        <v>5</v>
      </c>
      <c r="Q12">
        <v>1</v>
      </c>
      <c r="R12">
        <v>1</v>
      </c>
      <c r="S12">
        <v>1</v>
      </c>
      <c r="T12">
        <v>5</v>
      </c>
      <c r="U12">
        <v>2</v>
      </c>
      <c r="V12">
        <v>5</v>
      </c>
      <c r="W12">
        <v>2</v>
      </c>
      <c r="X12">
        <v>3</v>
      </c>
      <c r="Y12">
        <v>1</v>
      </c>
      <c r="Z12">
        <v>2</v>
      </c>
      <c r="AA12">
        <v>1</v>
      </c>
      <c r="AB12">
        <v>1</v>
      </c>
      <c r="AC12">
        <v>5</v>
      </c>
      <c r="AD12">
        <v>3</v>
      </c>
      <c r="AE12">
        <v>5</v>
      </c>
      <c r="AF12">
        <v>3</v>
      </c>
      <c r="AG12">
        <v>1</v>
      </c>
      <c r="AH12">
        <v>2</v>
      </c>
      <c r="AI12">
        <v>5</v>
      </c>
      <c r="AJ12">
        <v>2</v>
      </c>
      <c r="AK12">
        <v>4</v>
      </c>
      <c r="AL12">
        <v>1</v>
      </c>
      <c r="AM12">
        <v>4</v>
      </c>
      <c r="AN12">
        <v>2</v>
      </c>
      <c r="AO12">
        <v>1</v>
      </c>
      <c r="AP12">
        <v>2</v>
      </c>
      <c r="AQ12">
        <v>4</v>
      </c>
    </row>
    <row r="13" spans="1:43" x14ac:dyDescent="0.25">
      <c r="A13" t="s">
        <v>11</v>
      </c>
      <c r="B13">
        <v>3</v>
      </c>
      <c r="C13">
        <v>5</v>
      </c>
      <c r="D13">
        <v>2</v>
      </c>
      <c r="E13">
        <v>4</v>
      </c>
      <c r="F13">
        <v>3</v>
      </c>
      <c r="G13">
        <v>5</v>
      </c>
      <c r="H13">
        <v>4</v>
      </c>
      <c r="I13">
        <v>2</v>
      </c>
      <c r="J13">
        <v>2</v>
      </c>
      <c r="K13">
        <v>5</v>
      </c>
      <c r="L13">
        <v>1</v>
      </c>
      <c r="M13">
        <v>1</v>
      </c>
      <c r="N13">
        <v>1</v>
      </c>
      <c r="O13">
        <v>4</v>
      </c>
      <c r="P13">
        <v>5</v>
      </c>
      <c r="Q13">
        <v>3</v>
      </c>
      <c r="R13">
        <v>1</v>
      </c>
      <c r="S13">
        <v>1</v>
      </c>
      <c r="T13">
        <v>5</v>
      </c>
      <c r="U13">
        <v>2</v>
      </c>
      <c r="V13">
        <v>5</v>
      </c>
      <c r="W13">
        <v>3</v>
      </c>
      <c r="X13">
        <v>3</v>
      </c>
      <c r="Y13">
        <v>5</v>
      </c>
      <c r="Z13">
        <v>1</v>
      </c>
      <c r="AA13">
        <v>1</v>
      </c>
      <c r="AB13">
        <v>1</v>
      </c>
      <c r="AC13">
        <v>3</v>
      </c>
      <c r="AD13">
        <v>2</v>
      </c>
      <c r="AE13">
        <v>3</v>
      </c>
      <c r="AF13">
        <v>3</v>
      </c>
      <c r="AG13">
        <v>1</v>
      </c>
      <c r="AH13">
        <v>3</v>
      </c>
      <c r="AI13">
        <v>2</v>
      </c>
      <c r="AJ13">
        <v>3</v>
      </c>
      <c r="AK13">
        <v>5</v>
      </c>
      <c r="AL13">
        <v>1</v>
      </c>
      <c r="AM13">
        <v>2</v>
      </c>
      <c r="AN13">
        <v>3</v>
      </c>
      <c r="AO13">
        <v>1</v>
      </c>
      <c r="AP13">
        <v>2</v>
      </c>
      <c r="AQ13">
        <v>2</v>
      </c>
    </row>
    <row r="14" spans="1:43" x14ac:dyDescent="0.25">
      <c r="A14" t="s">
        <v>12</v>
      </c>
      <c r="C14">
        <v>1</v>
      </c>
      <c r="D14">
        <v>4</v>
      </c>
      <c r="E14">
        <v>3</v>
      </c>
      <c r="F14">
        <v>3</v>
      </c>
      <c r="G14">
        <v>1</v>
      </c>
      <c r="H14">
        <v>4</v>
      </c>
      <c r="I14">
        <v>4</v>
      </c>
      <c r="J14">
        <v>4</v>
      </c>
      <c r="K14">
        <v>4</v>
      </c>
      <c r="L14">
        <v>5</v>
      </c>
      <c r="M14">
        <v>5</v>
      </c>
      <c r="N14">
        <v>1</v>
      </c>
      <c r="O14">
        <v>1</v>
      </c>
      <c r="P14">
        <v>3</v>
      </c>
      <c r="Q14">
        <v>2</v>
      </c>
      <c r="R14">
        <v>5</v>
      </c>
      <c r="S14">
        <v>5</v>
      </c>
      <c r="T14">
        <v>4</v>
      </c>
      <c r="U14">
        <v>4</v>
      </c>
      <c r="V14">
        <v>2</v>
      </c>
      <c r="W14">
        <v>4</v>
      </c>
      <c r="X14">
        <v>4</v>
      </c>
      <c r="Y14">
        <v>3</v>
      </c>
      <c r="Z14">
        <v>4</v>
      </c>
      <c r="AA14">
        <v>5</v>
      </c>
      <c r="AB14">
        <v>5</v>
      </c>
      <c r="AC14">
        <v>4</v>
      </c>
      <c r="AD14">
        <v>5</v>
      </c>
      <c r="AE14">
        <v>5</v>
      </c>
      <c r="AF14">
        <v>5</v>
      </c>
      <c r="AG14">
        <v>1</v>
      </c>
      <c r="AH14">
        <v>3</v>
      </c>
      <c r="AI14">
        <v>4</v>
      </c>
      <c r="AJ14">
        <v>4</v>
      </c>
      <c r="AK14">
        <v>3</v>
      </c>
      <c r="AL14">
        <v>5</v>
      </c>
      <c r="AM14">
        <v>4</v>
      </c>
      <c r="AN14">
        <v>2</v>
      </c>
      <c r="AO14">
        <v>5</v>
      </c>
      <c r="AP14">
        <v>4</v>
      </c>
      <c r="AQ14">
        <v>2</v>
      </c>
    </row>
    <row r="15" spans="1:43" x14ac:dyDescent="0.25">
      <c r="A15" t="s">
        <v>13</v>
      </c>
      <c r="B15">
        <v>2</v>
      </c>
      <c r="C15">
        <v>3</v>
      </c>
      <c r="D15">
        <v>2</v>
      </c>
      <c r="E15">
        <v>3</v>
      </c>
      <c r="F15">
        <v>2</v>
      </c>
      <c r="G15">
        <v>2</v>
      </c>
      <c r="H15">
        <v>1</v>
      </c>
      <c r="I15">
        <v>3</v>
      </c>
      <c r="J15">
        <v>2</v>
      </c>
      <c r="K15">
        <v>1</v>
      </c>
      <c r="L15">
        <v>2</v>
      </c>
      <c r="M15">
        <v>5</v>
      </c>
      <c r="N15">
        <v>1</v>
      </c>
      <c r="O15">
        <v>4</v>
      </c>
      <c r="P15">
        <v>3</v>
      </c>
      <c r="Q15">
        <v>1</v>
      </c>
      <c r="R15">
        <v>5</v>
      </c>
      <c r="S15">
        <v>1</v>
      </c>
      <c r="T15">
        <v>2</v>
      </c>
      <c r="U15">
        <v>2</v>
      </c>
      <c r="V15">
        <v>2</v>
      </c>
      <c r="W15">
        <v>2</v>
      </c>
      <c r="X15">
        <v>1</v>
      </c>
      <c r="Y15">
        <v>3</v>
      </c>
      <c r="Z15">
        <v>4</v>
      </c>
      <c r="AA15">
        <v>1</v>
      </c>
      <c r="AB15">
        <v>1</v>
      </c>
      <c r="AC15">
        <v>2</v>
      </c>
      <c r="AD15">
        <v>1</v>
      </c>
      <c r="AE15">
        <v>5</v>
      </c>
      <c r="AG15">
        <v>1</v>
      </c>
      <c r="AH15">
        <v>3</v>
      </c>
      <c r="AI15">
        <v>2</v>
      </c>
      <c r="AJ15">
        <v>1</v>
      </c>
      <c r="AK15">
        <v>3</v>
      </c>
      <c r="AL15">
        <v>1</v>
      </c>
      <c r="AM15">
        <v>4</v>
      </c>
      <c r="AN15">
        <v>2</v>
      </c>
      <c r="AO15">
        <v>4</v>
      </c>
      <c r="AP15">
        <v>4</v>
      </c>
      <c r="AQ15">
        <v>2</v>
      </c>
    </row>
    <row r="16" spans="1:43" x14ac:dyDescent="0.25">
      <c r="A16" t="s">
        <v>14</v>
      </c>
      <c r="B16">
        <v>4</v>
      </c>
      <c r="C16">
        <v>5</v>
      </c>
      <c r="D16">
        <v>4</v>
      </c>
      <c r="E16">
        <v>3</v>
      </c>
      <c r="F16">
        <v>3</v>
      </c>
      <c r="G16">
        <v>4</v>
      </c>
      <c r="H16">
        <v>1</v>
      </c>
      <c r="I16">
        <v>4</v>
      </c>
      <c r="J16">
        <v>2</v>
      </c>
      <c r="K16">
        <v>4</v>
      </c>
      <c r="L16">
        <v>4</v>
      </c>
      <c r="M16">
        <v>5</v>
      </c>
      <c r="N16">
        <v>5</v>
      </c>
      <c r="O16">
        <v>1</v>
      </c>
      <c r="P16">
        <v>3</v>
      </c>
      <c r="Q16">
        <v>1</v>
      </c>
      <c r="R16">
        <v>5</v>
      </c>
      <c r="S16">
        <v>5</v>
      </c>
      <c r="T16">
        <v>2</v>
      </c>
      <c r="U16">
        <v>4</v>
      </c>
      <c r="V16">
        <v>5</v>
      </c>
      <c r="W16">
        <v>4</v>
      </c>
      <c r="X16">
        <v>4</v>
      </c>
      <c r="Y16">
        <v>3</v>
      </c>
      <c r="Z16">
        <v>4</v>
      </c>
      <c r="AA16">
        <v>5</v>
      </c>
      <c r="AB16">
        <v>5</v>
      </c>
      <c r="AC16">
        <v>4</v>
      </c>
      <c r="AD16">
        <v>5</v>
      </c>
      <c r="AE16">
        <v>5</v>
      </c>
      <c r="AF16">
        <v>5</v>
      </c>
      <c r="AG16">
        <v>5</v>
      </c>
      <c r="AH16">
        <v>3</v>
      </c>
      <c r="AI16">
        <v>5</v>
      </c>
      <c r="AJ16">
        <v>4</v>
      </c>
      <c r="AK16">
        <v>3</v>
      </c>
      <c r="AL16">
        <v>5</v>
      </c>
      <c r="AM16">
        <v>4</v>
      </c>
      <c r="AN16">
        <v>4</v>
      </c>
      <c r="AO16">
        <v>5</v>
      </c>
      <c r="AP16">
        <v>4</v>
      </c>
      <c r="AQ16">
        <v>2</v>
      </c>
    </row>
    <row r="17" spans="1:43" x14ac:dyDescent="0.25">
      <c r="A17" t="s">
        <v>15</v>
      </c>
      <c r="B17">
        <v>2</v>
      </c>
      <c r="C17">
        <v>1</v>
      </c>
      <c r="D17">
        <v>2</v>
      </c>
      <c r="E17">
        <v>1</v>
      </c>
      <c r="F17">
        <v>2</v>
      </c>
      <c r="G17">
        <v>1</v>
      </c>
      <c r="H17">
        <v>2</v>
      </c>
      <c r="I17">
        <v>1</v>
      </c>
      <c r="J17">
        <v>2</v>
      </c>
      <c r="K17">
        <v>2</v>
      </c>
      <c r="L17">
        <v>1</v>
      </c>
      <c r="M17">
        <v>1</v>
      </c>
      <c r="N17">
        <v>1</v>
      </c>
      <c r="O17">
        <v>4</v>
      </c>
      <c r="P17">
        <v>2</v>
      </c>
      <c r="Q17">
        <v>1</v>
      </c>
      <c r="R17">
        <v>1</v>
      </c>
      <c r="S17">
        <v>1</v>
      </c>
      <c r="T17">
        <v>2</v>
      </c>
      <c r="U17">
        <v>2</v>
      </c>
      <c r="V17">
        <v>1</v>
      </c>
      <c r="W17">
        <v>1</v>
      </c>
      <c r="X17">
        <v>1</v>
      </c>
      <c r="Y17">
        <v>2</v>
      </c>
      <c r="Z17">
        <v>2</v>
      </c>
      <c r="AA17">
        <v>1</v>
      </c>
      <c r="AB17">
        <v>1</v>
      </c>
      <c r="AD17">
        <v>1</v>
      </c>
      <c r="AE17">
        <v>1</v>
      </c>
      <c r="AF17">
        <v>1</v>
      </c>
      <c r="AG17">
        <v>1</v>
      </c>
      <c r="AH17">
        <v>3</v>
      </c>
      <c r="AI17">
        <v>1</v>
      </c>
      <c r="AJ17">
        <v>1</v>
      </c>
      <c r="AK17">
        <v>3</v>
      </c>
      <c r="AL17">
        <v>1</v>
      </c>
      <c r="AM17">
        <v>5</v>
      </c>
      <c r="AN17">
        <v>2</v>
      </c>
      <c r="AO17">
        <v>1</v>
      </c>
      <c r="AP17">
        <v>2</v>
      </c>
      <c r="AQ17">
        <v>2</v>
      </c>
    </row>
    <row r="18" spans="1:43" x14ac:dyDescent="0.25">
      <c r="A18" t="s">
        <v>16</v>
      </c>
      <c r="B18">
        <v>4</v>
      </c>
      <c r="C18">
        <v>1</v>
      </c>
      <c r="D18">
        <v>4</v>
      </c>
      <c r="E18">
        <v>5</v>
      </c>
      <c r="F18">
        <v>5</v>
      </c>
      <c r="G18">
        <v>3</v>
      </c>
      <c r="H18">
        <v>4</v>
      </c>
      <c r="I18">
        <v>2</v>
      </c>
      <c r="J18">
        <v>4</v>
      </c>
      <c r="K18">
        <v>2</v>
      </c>
      <c r="L18">
        <v>5</v>
      </c>
      <c r="M18">
        <v>5</v>
      </c>
      <c r="N18">
        <v>5</v>
      </c>
      <c r="O18">
        <v>1</v>
      </c>
      <c r="P18">
        <v>4</v>
      </c>
      <c r="Q18">
        <v>1</v>
      </c>
      <c r="R18">
        <v>5</v>
      </c>
      <c r="S18">
        <v>5</v>
      </c>
      <c r="T18">
        <v>5</v>
      </c>
      <c r="U18">
        <v>4</v>
      </c>
      <c r="V18">
        <v>3</v>
      </c>
      <c r="W18">
        <v>3</v>
      </c>
      <c r="X18">
        <v>4</v>
      </c>
      <c r="Y18">
        <v>3</v>
      </c>
      <c r="Z18">
        <v>4</v>
      </c>
      <c r="AA18">
        <v>5</v>
      </c>
      <c r="AB18">
        <v>5</v>
      </c>
      <c r="AC18">
        <v>5</v>
      </c>
      <c r="AD18">
        <v>4</v>
      </c>
      <c r="AE18">
        <v>5</v>
      </c>
      <c r="AF18">
        <v>5</v>
      </c>
      <c r="AG18">
        <v>1</v>
      </c>
      <c r="AH18">
        <v>4</v>
      </c>
      <c r="AI18">
        <v>5</v>
      </c>
      <c r="AJ18">
        <v>4</v>
      </c>
      <c r="AK18">
        <v>2</v>
      </c>
      <c r="AL18">
        <v>5</v>
      </c>
      <c r="AM18">
        <v>5</v>
      </c>
      <c r="AN18">
        <v>4</v>
      </c>
      <c r="AO18">
        <v>5</v>
      </c>
      <c r="AP18">
        <v>4</v>
      </c>
      <c r="AQ18">
        <v>4</v>
      </c>
    </row>
    <row r="19" spans="1:43" x14ac:dyDescent="0.25">
      <c r="A19" t="s">
        <v>17</v>
      </c>
      <c r="B19">
        <v>2</v>
      </c>
      <c r="C19">
        <v>1</v>
      </c>
      <c r="D19">
        <v>4</v>
      </c>
      <c r="E19">
        <v>3</v>
      </c>
      <c r="F19">
        <v>2</v>
      </c>
      <c r="G19">
        <v>4</v>
      </c>
      <c r="H19">
        <v>2</v>
      </c>
      <c r="I19">
        <v>2</v>
      </c>
      <c r="J19">
        <v>2</v>
      </c>
      <c r="K19">
        <v>2</v>
      </c>
      <c r="L19">
        <v>1</v>
      </c>
      <c r="M19">
        <v>1</v>
      </c>
      <c r="N19">
        <v>1</v>
      </c>
      <c r="O19">
        <v>5</v>
      </c>
      <c r="P19">
        <v>3</v>
      </c>
      <c r="Q19">
        <v>1</v>
      </c>
      <c r="R19">
        <v>1</v>
      </c>
      <c r="S19">
        <v>1</v>
      </c>
      <c r="T19">
        <v>2</v>
      </c>
      <c r="U19">
        <v>2</v>
      </c>
      <c r="V19">
        <v>5</v>
      </c>
      <c r="W19">
        <v>2</v>
      </c>
      <c r="X19">
        <v>3</v>
      </c>
      <c r="Y19">
        <v>3</v>
      </c>
      <c r="Z19">
        <v>3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2</v>
      </c>
      <c r="AG19">
        <v>1</v>
      </c>
      <c r="AH19">
        <v>4</v>
      </c>
      <c r="AI19">
        <v>1</v>
      </c>
      <c r="AJ19">
        <v>2</v>
      </c>
      <c r="AK19">
        <v>5</v>
      </c>
      <c r="AL19">
        <v>1</v>
      </c>
      <c r="AM19">
        <v>2</v>
      </c>
      <c r="AN19">
        <v>4</v>
      </c>
      <c r="AO19">
        <v>1</v>
      </c>
      <c r="AP19">
        <v>2</v>
      </c>
      <c r="AQ19">
        <v>2</v>
      </c>
    </row>
    <row r="20" spans="1:43" x14ac:dyDescent="0.25">
      <c r="A20" t="s">
        <v>18</v>
      </c>
      <c r="B20">
        <v>2</v>
      </c>
      <c r="C20">
        <v>3</v>
      </c>
      <c r="D20">
        <v>2</v>
      </c>
      <c r="E20">
        <v>2</v>
      </c>
      <c r="F20">
        <v>1</v>
      </c>
      <c r="G20">
        <v>4</v>
      </c>
      <c r="H20">
        <v>3</v>
      </c>
      <c r="I20">
        <v>4</v>
      </c>
      <c r="J20">
        <v>2</v>
      </c>
      <c r="K20">
        <v>2</v>
      </c>
      <c r="L20">
        <v>1</v>
      </c>
      <c r="M20">
        <v>1</v>
      </c>
      <c r="N20">
        <v>1</v>
      </c>
      <c r="O20">
        <v>5</v>
      </c>
      <c r="P20">
        <v>4</v>
      </c>
      <c r="Q20">
        <v>1</v>
      </c>
      <c r="R20">
        <v>1</v>
      </c>
      <c r="S20">
        <v>1</v>
      </c>
      <c r="T20">
        <v>2</v>
      </c>
      <c r="U20">
        <v>2</v>
      </c>
      <c r="V20">
        <v>3</v>
      </c>
      <c r="W20">
        <v>1</v>
      </c>
      <c r="X20">
        <v>3</v>
      </c>
      <c r="Y20">
        <v>3</v>
      </c>
      <c r="Z20">
        <v>2</v>
      </c>
      <c r="AA20">
        <v>1</v>
      </c>
      <c r="AB20">
        <v>1</v>
      </c>
      <c r="AC20">
        <v>3</v>
      </c>
      <c r="AD20">
        <v>4</v>
      </c>
      <c r="AE20">
        <v>1</v>
      </c>
      <c r="AF20">
        <v>3</v>
      </c>
      <c r="AG20">
        <v>1</v>
      </c>
      <c r="AH20">
        <v>4</v>
      </c>
      <c r="AI20">
        <v>1</v>
      </c>
      <c r="AJ20">
        <v>2</v>
      </c>
      <c r="AK20">
        <v>5</v>
      </c>
      <c r="AL20">
        <v>1</v>
      </c>
      <c r="AM20">
        <v>2</v>
      </c>
      <c r="AN20">
        <v>2</v>
      </c>
      <c r="AO20">
        <v>1</v>
      </c>
      <c r="AP20">
        <v>2</v>
      </c>
      <c r="AQ20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52"/>
  <sheetViews>
    <sheetView topLeftCell="Q10" workbookViewId="0">
      <selection activeCell="V37" sqref="V37"/>
    </sheetView>
  </sheetViews>
  <sheetFormatPr baseColWidth="10" defaultRowHeight="15" x14ac:dyDescent="0.25"/>
  <cols>
    <col min="1" max="16384" width="11.42578125" style="62"/>
  </cols>
  <sheetData>
    <row r="1" spans="1:37" s="2" customFormat="1" ht="225" x14ac:dyDescent="0.25">
      <c r="A1" s="2" t="s">
        <v>170</v>
      </c>
      <c r="B1" s="3" t="s">
        <v>0</v>
      </c>
      <c r="C1" s="3" t="s">
        <v>1</v>
      </c>
      <c r="D1" s="3" t="s">
        <v>2</v>
      </c>
      <c r="E1" s="3" t="s">
        <v>3</v>
      </c>
      <c r="F1" s="140" t="s">
        <v>204</v>
      </c>
      <c r="G1" s="140" t="s">
        <v>205</v>
      </c>
      <c r="H1" s="140" t="s">
        <v>206</v>
      </c>
      <c r="I1" s="140" t="s">
        <v>207</v>
      </c>
      <c r="J1" s="140" t="s">
        <v>208</v>
      </c>
      <c r="K1" s="140" t="s">
        <v>209</v>
      </c>
      <c r="L1" s="140" t="s">
        <v>210</v>
      </c>
      <c r="M1" s="140" t="s">
        <v>211</v>
      </c>
      <c r="N1" s="140" t="s">
        <v>212</v>
      </c>
      <c r="O1" s="3" t="s">
        <v>7</v>
      </c>
      <c r="P1" s="3" t="s">
        <v>9</v>
      </c>
      <c r="Q1" s="3" t="s">
        <v>12</v>
      </c>
      <c r="R1" s="3" t="s">
        <v>13</v>
      </c>
      <c r="S1" s="3" t="s">
        <v>14</v>
      </c>
      <c r="T1" s="3" t="s">
        <v>16</v>
      </c>
      <c r="U1" s="3" t="s">
        <v>213</v>
      </c>
      <c r="V1" s="3" t="s">
        <v>214</v>
      </c>
      <c r="X1" s="2" t="s">
        <v>214</v>
      </c>
    </row>
    <row r="2" spans="1:37" s="2" customFormat="1" x14ac:dyDescent="0.25">
      <c r="A2" s="2">
        <v>1</v>
      </c>
      <c r="B2" s="2">
        <v>37</v>
      </c>
      <c r="C2" s="2">
        <v>1</v>
      </c>
      <c r="D2" s="2">
        <v>1</v>
      </c>
      <c r="E2" s="2">
        <v>1</v>
      </c>
      <c r="F2" s="141">
        <v>4</v>
      </c>
      <c r="G2" s="141">
        <v>4</v>
      </c>
      <c r="H2" s="141">
        <v>4</v>
      </c>
      <c r="I2" s="141">
        <v>4</v>
      </c>
      <c r="J2" s="141">
        <v>4</v>
      </c>
      <c r="K2" s="141">
        <v>3</v>
      </c>
      <c r="L2" s="141">
        <v>4</v>
      </c>
      <c r="M2" s="141">
        <v>4</v>
      </c>
      <c r="N2" s="141">
        <v>4</v>
      </c>
      <c r="O2" s="2">
        <v>2</v>
      </c>
      <c r="P2" s="2">
        <v>2</v>
      </c>
      <c r="R2" s="2">
        <v>2</v>
      </c>
      <c r="S2" s="2">
        <v>4</v>
      </c>
      <c r="T2" s="2">
        <v>4</v>
      </c>
      <c r="U2" s="2">
        <v>1.25</v>
      </c>
      <c r="V2" s="2">
        <f>SUM(E2:T2)*U2</f>
        <v>62.5</v>
      </c>
      <c r="X2" s="2">
        <v>62.5</v>
      </c>
    </row>
    <row r="3" spans="1:37" s="2" customFormat="1" x14ac:dyDescent="0.25">
      <c r="A3" s="2">
        <v>2</v>
      </c>
      <c r="B3" s="2">
        <v>38</v>
      </c>
      <c r="C3" s="2">
        <v>1</v>
      </c>
      <c r="D3" s="2">
        <v>4</v>
      </c>
      <c r="E3" s="2">
        <v>1</v>
      </c>
      <c r="F3" s="141">
        <v>3</v>
      </c>
      <c r="G3" s="141">
        <v>2</v>
      </c>
      <c r="H3" s="141">
        <v>3</v>
      </c>
      <c r="I3" s="141">
        <v>2</v>
      </c>
      <c r="J3" s="141">
        <v>1</v>
      </c>
      <c r="K3" s="141">
        <v>1</v>
      </c>
      <c r="L3" s="141">
        <v>5</v>
      </c>
      <c r="M3" s="141">
        <v>5</v>
      </c>
      <c r="N3" s="141">
        <v>3</v>
      </c>
      <c r="O3" s="2">
        <v>2</v>
      </c>
      <c r="P3" s="2">
        <v>4</v>
      </c>
      <c r="Q3" s="2">
        <v>1</v>
      </c>
      <c r="R3" s="2">
        <v>3</v>
      </c>
      <c r="S3" s="2">
        <v>5</v>
      </c>
      <c r="T3" s="2">
        <v>1</v>
      </c>
      <c r="U3" s="2">
        <v>1.25</v>
      </c>
      <c r="V3" s="2">
        <f t="shared" ref="V3:V43" si="0">SUM(E3:T3)*U3</f>
        <v>52.5</v>
      </c>
      <c r="X3" s="2">
        <v>52.5</v>
      </c>
      <c r="Z3" s="2" t="s">
        <v>215</v>
      </c>
      <c r="AC3" s="2" t="s">
        <v>234</v>
      </c>
      <c r="AF3" s="2" t="s">
        <v>240</v>
      </c>
      <c r="AI3" s="2" t="s">
        <v>245</v>
      </c>
    </row>
    <row r="4" spans="1:37" s="2" customFormat="1" x14ac:dyDescent="0.25">
      <c r="A4" s="2">
        <v>3</v>
      </c>
      <c r="B4" s="2">
        <v>50</v>
      </c>
      <c r="C4" s="2">
        <v>2</v>
      </c>
      <c r="D4" s="2">
        <v>1</v>
      </c>
      <c r="E4" s="2">
        <v>2</v>
      </c>
      <c r="F4" s="141">
        <v>4</v>
      </c>
      <c r="G4" s="141">
        <v>4</v>
      </c>
      <c r="H4" s="141">
        <v>4</v>
      </c>
      <c r="I4" s="141">
        <v>3</v>
      </c>
      <c r="J4" s="141"/>
      <c r="K4" s="141">
        <v>4</v>
      </c>
      <c r="L4" s="141">
        <v>4</v>
      </c>
      <c r="M4" s="141">
        <v>2</v>
      </c>
      <c r="N4" s="141">
        <v>4</v>
      </c>
      <c r="O4" s="2">
        <v>2</v>
      </c>
      <c r="Q4" s="2">
        <v>4</v>
      </c>
      <c r="R4" s="2">
        <v>2</v>
      </c>
      <c r="S4" s="2">
        <v>4</v>
      </c>
      <c r="T4" s="2">
        <v>4</v>
      </c>
      <c r="U4" s="2">
        <v>1.25</v>
      </c>
      <c r="V4" s="2">
        <f t="shared" si="0"/>
        <v>58.75</v>
      </c>
      <c r="X4" s="2">
        <v>58.75</v>
      </c>
    </row>
    <row r="5" spans="1:37" s="2" customFormat="1" x14ac:dyDescent="0.25">
      <c r="A5" s="2">
        <v>4</v>
      </c>
      <c r="B5" s="2">
        <v>52</v>
      </c>
      <c r="C5" s="2">
        <v>2</v>
      </c>
      <c r="D5" s="2">
        <v>4</v>
      </c>
      <c r="E5" s="2">
        <v>1</v>
      </c>
      <c r="F5" s="141">
        <v>5</v>
      </c>
      <c r="G5" s="141">
        <v>3</v>
      </c>
      <c r="H5" s="141">
        <v>4</v>
      </c>
      <c r="I5" s="141">
        <v>5</v>
      </c>
      <c r="J5" s="141">
        <v>3</v>
      </c>
      <c r="K5" s="141">
        <v>2</v>
      </c>
      <c r="L5" s="141">
        <v>5</v>
      </c>
      <c r="M5" s="141">
        <v>3</v>
      </c>
      <c r="N5" s="141">
        <v>4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5</v>
      </c>
      <c r="U5" s="2">
        <v>1.25</v>
      </c>
      <c r="V5" s="2">
        <f t="shared" si="0"/>
        <v>68.75</v>
      </c>
      <c r="X5" s="2">
        <v>68.75</v>
      </c>
      <c r="Z5" s="7"/>
      <c r="AA5" s="7" t="str">
        <f>X1</f>
        <v>Total calificación</v>
      </c>
      <c r="AD5" s="142" t="str">
        <f>X1</f>
        <v>Total calificación</v>
      </c>
      <c r="AF5" s="7"/>
      <c r="AG5" s="7" t="str">
        <f>X1</f>
        <v>Total calificación</v>
      </c>
      <c r="AI5" s="7"/>
      <c r="AJ5" s="7" t="str">
        <f>X1</f>
        <v>Total calificación</v>
      </c>
    </row>
    <row r="6" spans="1:37" s="2" customFormat="1" x14ac:dyDescent="0.25">
      <c r="A6" s="2">
        <v>5</v>
      </c>
      <c r="C6" s="2">
        <v>1</v>
      </c>
      <c r="D6" s="2">
        <v>1</v>
      </c>
      <c r="E6" s="2">
        <v>2</v>
      </c>
      <c r="F6" s="141">
        <v>3</v>
      </c>
      <c r="G6" s="141">
        <v>4</v>
      </c>
      <c r="H6" s="141">
        <v>3</v>
      </c>
      <c r="I6" s="141">
        <v>3</v>
      </c>
      <c r="J6" s="141">
        <v>2</v>
      </c>
      <c r="K6" s="141">
        <v>3</v>
      </c>
      <c r="L6" s="141">
        <v>4</v>
      </c>
      <c r="M6" s="141">
        <v>4</v>
      </c>
      <c r="N6" s="141">
        <v>5</v>
      </c>
      <c r="O6" s="2">
        <v>4</v>
      </c>
      <c r="P6" s="2">
        <v>3</v>
      </c>
      <c r="Q6" s="2">
        <v>3</v>
      </c>
      <c r="R6" s="2">
        <v>2</v>
      </c>
      <c r="S6" s="2">
        <v>3</v>
      </c>
      <c r="T6" s="2">
        <v>5</v>
      </c>
      <c r="U6" s="2">
        <v>1.25</v>
      </c>
      <c r="V6" s="2">
        <f t="shared" si="0"/>
        <v>66.25</v>
      </c>
      <c r="X6" s="2">
        <v>66.25</v>
      </c>
      <c r="Z6" s="2" t="s">
        <v>216</v>
      </c>
      <c r="AA6" s="2">
        <f>AVERAGE(X2:X43)</f>
        <v>69.88095238095238</v>
      </c>
      <c r="AC6" s="2" t="s">
        <v>235</v>
      </c>
      <c r="AD6" s="8">
        <f>MIN(X2:X43)</f>
        <v>41.25</v>
      </c>
      <c r="AF6" s="2" t="s">
        <v>241</v>
      </c>
      <c r="AG6" s="2" t="e">
        <f ca="1">[1]!SHAPIRO(X2:X43)</f>
        <v>#NAME?</v>
      </c>
      <c r="AI6" s="63" t="s">
        <v>246</v>
      </c>
      <c r="AJ6" s="2">
        <f>AVERAGE(X2:X43)</f>
        <v>69.88095238095238</v>
      </c>
    </row>
    <row r="7" spans="1:37" s="2" customFormat="1" x14ac:dyDescent="0.25">
      <c r="A7" s="2">
        <v>6</v>
      </c>
      <c r="B7" s="2">
        <v>31</v>
      </c>
      <c r="C7" s="2">
        <v>2</v>
      </c>
      <c r="D7" s="2">
        <v>2</v>
      </c>
      <c r="E7" s="2">
        <v>1</v>
      </c>
      <c r="F7" s="141">
        <v>4</v>
      </c>
      <c r="G7" s="141">
        <v>3</v>
      </c>
      <c r="H7" s="141">
        <v>1</v>
      </c>
      <c r="I7" s="141">
        <v>1</v>
      </c>
      <c r="J7" s="141">
        <v>1</v>
      </c>
      <c r="K7" s="141">
        <v>1</v>
      </c>
      <c r="L7" s="141">
        <v>5</v>
      </c>
      <c r="M7" s="141">
        <v>2</v>
      </c>
      <c r="N7" s="141">
        <v>2</v>
      </c>
      <c r="O7" s="2">
        <v>1</v>
      </c>
      <c r="P7" s="2">
        <v>3</v>
      </c>
      <c r="Q7" s="2">
        <v>1</v>
      </c>
      <c r="R7" s="2">
        <v>2</v>
      </c>
      <c r="S7" s="2">
        <v>4</v>
      </c>
      <c r="T7" s="2">
        <v>3</v>
      </c>
      <c r="U7" s="2">
        <v>1.25</v>
      </c>
      <c r="V7" s="2">
        <f t="shared" si="0"/>
        <v>43.75</v>
      </c>
      <c r="X7" s="2">
        <v>43.75</v>
      </c>
      <c r="Z7" s="2" t="s">
        <v>217</v>
      </c>
      <c r="AA7" s="2">
        <f>STDEV(X2:X43)/SQRT(COUNT(X2:X43))</f>
        <v>2.3042598991588434</v>
      </c>
      <c r="AC7" s="2" t="s">
        <v>236</v>
      </c>
      <c r="AD7" s="9">
        <f>QUARTILE(X2:X43,1)-AD6</f>
        <v>18.125</v>
      </c>
      <c r="AF7" s="2" t="s">
        <v>242</v>
      </c>
      <c r="AG7" s="2" t="e">
        <f ca="1">[1]!SWTEST(X2:X43)</f>
        <v>#NAME?</v>
      </c>
      <c r="AI7" s="63" t="s">
        <v>247</v>
      </c>
      <c r="AJ7" s="2">
        <f>STDEV(X2:X43)</f>
        <v>14.933310908187909</v>
      </c>
    </row>
    <row r="8" spans="1:37" s="2" customFormat="1" x14ac:dyDescent="0.25">
      <c r="A8" s="2">
        <v>7</v>
      </c>
      <c r="B8" s="2">
        <v>35</v>
      </c>
      <c r="C8" s="2">
        <v>2</v>
      </c>
      <c r="D8" s="2">
        <v>2</v>
      </c>
      <c r="E8" s="2">
        <v>1</v>
      </c>
      <c r="F8" s="141">
        <v>5</v>
      </c>
      <c r="G8" s="141">
        <v>4</v>
      </c>
      <c r="H8" s="141">
        <v>3</v>
      </c>
      <c r="I8" s="141">
        <v>5</v>
      </c>
      <c r="J8" s="141">
        <v>1</v>
      </c>
      <c r="K8" s="141">
        <v>2</v>
      </c>
      <c r="L8" s="141">
        <v>4</v>
      </c>
      <c r="M8" s="141">
        <v>4</v>
      </c>
      <c r="N8" s="141">
        <v>3</v>
      </c>
      <c r="O8" s="2">
        <v>2</v>
      </c>
      <c r="P8" s="2">
        <v>3</v>
      </c>
      <c r="Q8" s="2">
        <v>4</v>
      </c>
      <c r="R8" s="2">
        <v>1</v>
      </c>
      <c r="S8" s="2">
        <v>1</v>
      </c>
      <c r="T8" s="2">
        <v>4</v>
      </c>
      <c r="U8" s="2">
        <v>1.25</v>
      </c>
      <c r="V8" s="2">
        <f t="shared" si="0"/>
        <v>58.75</v>
      </c>
      <c r="X8" s="2">
        <v>58.75</v>
      </c>
      <c r="Z8" s="2" t="s">
        <v>218</v>
      </c>
      <c r="AA8" s="2">
        <f>MEDIAN(X2:X43)</f>
        <v>68.75</v>
      </c>
      <c r="AC8" s="2" t="s">
        <v>237</v>
      </c>
      <c r="AD8" s="9">
        <f>MEDIAN(X2:X43)-QUARTILE(X2:X43,1)</f>
        <v>9.375</v>
      </c>
      <c r="AF8" s="2" t="s">
        <v>243</v>
      </c>
      <c r="AG8" s="2">
        <v>0.05</v>
      </c>
      <c r="AI8" s="144" t="s">
        <v>248</v>
      </c>
      <c r="AJ8" s="145">
        <f>COUNTIF(AJ11:AJ52,"&gt;=2.5")+COUNTIF(AJ11:AJ52,"&lt;=-2.5")</f>
        <v>0</v>
      </c>
    </row>
    <row r="9" spans="1:37" s="2" customFormat="1" x14ac:dyDescent="0.25">
      <c r="A9" s="2">
        <v>8</v>
      </c>
      <c r="B9" s="2">
        <v>53</v>
      </c>
      <c r="C9" s="2">
        <v>2</v>
      </c>
      <c r="D9" s="2">
        <v>1</v>
      </c>
      <c r="E9" s="2">
        <v>2</v>
      </c>
      <c r="F9" s="141">
        <v>4</v>
      </c>
      <c r="G9" s="141">
        <v>5</v>
      </c>
      <c r="H9" s="141">
        <v>3</v>
      </c>
      <c r="I9" s="141">
        <v>4</v>
      </c>
      <c r="J9" s="141">
        <v>2</v>
      </c>
      <c r="K9" s="141">
        <v>4</v>
      </c>
      <c r="L9" s="141">
        <v>5</v>
      </c>
      <c r="M9" s="141">
        <v>4</v>
      </c>
      <c r="N9" s="141">
        <v>2</v>
      </c>
      <c r="O9" s="2">
        <v>1</v>
      </c>
      <c r="P9" s="2">
        <v>2</v>
      </c>
      <c r="Q9" s="2">
        <v>4</v>
      </c>
      <c r="R9" s="2">
        <v>3</v>
      </c>
      <c r="S9" s="2">
        <v>4</v>
      </c>
      <c r="T9" s="2">
        <v>2</v>
      </c>
      <c r="U9" s="2">
        <v>1.25</v>
      </c>
      <c r="V9" s="2">
        <f t="shared" si="0"/>
        <v>63.75</v>
      </c>
      <c r="X9" s="2">
        <v>63.75</v>
      </c>
      <c r="Z9" s="147" t="s">
        <v>219</v>
      </c>
      <c r="AA9" s="147">
        <f>MODE(X2:X43)</f>
        <v>66.25</v>
      </c>
      <c r="AC9" s="2" t="s">
        <v>238</v>
      </c>
      <c r="AD9" s="9">
        <f>QUARTILE(X2:X43,3)-MEDIAN(X2:X43)</f>
        <v>8.75</v>
      </c>
      <c r="AF9" s="6" t="s">
        <v>244</v>
      </c>
      <c r="AG9" s="143" t="e">
        <f ca="1">IF(AG7&lt;AG8,"no","yes")</f>
        <v>#NAME?</v>
      </c>
      <c r="AI9" s="63" t="s">
        <v>249</v>
      </c>
      <c r="AJ9" s="2">
        <f>COUNTIF(AJ11:AJ52,"")</f>
        <v>0</v>
      </c>
    </row>
    <row r="10" spans="1:37" s="2" customFormat="1" x14ac:dyDescent="0.25">
      <c r="A10" s="2">
        <v>9</v>
      </c>
      <c r="B10" s="2">
        <v>46</v>
      </c>
      <c r="C10" s="2">
        <v>1</v>
      </c>
      <c r="D10" s="2">
        <v>1</v>
      </c>
      <c r="E10" s="2">
        <v>1</v>
      </c>
      <c r="F10" s="141">
        <v>4</v>
      </c>
      <c r="G10" s="141">
        <v>4</v>
      </c>
      <c r="H10" s="141">
        <v>4</v>
      </c>
      <c r="I10" s="141">
        <v>2</v>
      </c>
      <c r="J10" s="141">
        <v>2</v>
      </c>
      <c r="K10" s="141">
        <v>4</v>
      </c>
      <c r="L10" s="141">
        <v>4</v>
      </c>
      <c r="M10" s="141">
        <v>4</v>
      </c>
      <c r="N10" s="141">
        <v>4</v>
      </c>
      <c r="O10" s="2">
        <v>2</v>
      </c>
      <c r="P10" s="2">
        <v>2</v>
      </c>
      <c r="Q10" s="2">
        <v>4</v>
      </c>
      <c r="R10" s="2">
        <v>2</v>
      </c>
      <c r="S10" s="2">
        <v>2</v>
      </c>
      <c r="T10" s="2">
        <v>4</v>
      </c>
      <c r="U10" s="2">
        <v>1.25</v>
      </c>
      <c r="V10" s="2">
        <f t="shared" si="0"/>
        <v>61.25</v>
      </c>
      <c r="X10" s="2">
        <v>61.25</v>
      </c>
      <c r="Z10" s="2" t="s">
        <v>220</v>
      </c>
      <c r="AA10" s="2">
        <f>STDEV(X2:X43)</f>
        <v>14.933310908187909</v>
      </c>
      <c r="AC10" s="2" t="s">
        <v>239</v>
      </c>
      <c r="AD10" s="10">
        <f>MAX(X2:X43)-QUARTILE(X2:X43,3)</f>
        <v>22.5</v>
      </c>
      <c r="AI10" s="5" t="s">
        <v>250</v>
      </c>
      <c r="AJ10" s="6">
        <f>COUNTIF(AJ11:AJ52," ******* ")</f>
        <v>0</v>
      </c>
    </row>
    <row r="11" spans="1:37" s="2" customFormat="1" x14ac:dyDescent="0.25">
      <c r="A11" s="2">
        <v>10</v>
      </c>
      <c r="B11" s="2">
        <v>55</v>
      </c>
      <c r="C11" s="2">
        <v>2</v>
      </c>
      <c r="D11" s="2">
        <v>1</v>
      </c>
      <c r="E11" s="2">
        <v>2</v>
      </c>
      <c r="F11" s="141">
        <v>5</v>
      </c>
      <c r="G11" s="141">
        <v>5</v>
      </c>
      <c r="H11" s="141">
        <v>5</v>
      </c>
      <c r="I11" s="141">
        <v>4</v>
      </c>
      <c r="J11" s="141">
        <v>4</v>
      </c>
      <c r="K11" s="141">
        <v>1</v>
      </c>
      <c r="L11" s="141">
        <v>4</v>
      </c>
      <c r="M11" s="141">
        <v>4</v>
      </c>
      <c r="N11" s="141">
        <v>4</v>
      </c>
      <c r="O11" s="2">
        <v>2</v>
      </c>
      <c r="P11" s="2">
        <v>4</v>
      </c>
      <c r="Q11" s="2">
        <v>4</v>
      </c>
      <c r="R11" s="2">
        <v>1</v>
      </c>
      <c r="S11" s="2">
        <v>4</v>
      </c>
      <c r="T11" s="2">
        <v>2</v>
      </c>
      <c r="U11" s="2">
        <v>1.25</v>
      </c>
      <c r="V11" s="2">
        <f t="shared" si="0"/>
        <v>68.75</v>
      </c>
      <c r="X11" s="2">
        <v>68.75</v>
      </c>
      <c r="Z11" s="2" t="s">
        <v>221</v>
      </c>
      <c r="AA11" s="2">
        <f>VAR(X2:X43)</f>
        <v>223.00377468060398</v>
      </c>
      <c r="AI11" s="63">
        <v>1</v>
      </c>
      <c r="AJ11" s="2">
        <f>IF(X2="","",IF(ISNUMBER(X2),STANDARDIZE(X2,AJ$6,AJ$7)," ******* "))</f>
        <v>-0.49426094630531103</v>
      </c>
      <c r="AK11" s="2" t="str">
        <f>IF(COUNTIF(AJ11,"&gt;=2.5")+COUNTIF(AJ11,"&lt;=-2.5")&gt;0,"*","")</f>
        <v/>
      </c>
    </row>
    <row r="12" spans="1:37" s="2" customFormat="1" x14ac:dyDescent="0.25">
      <c r="A12" s="2">
        <v>11</v>
      </c>
      <c r="C12" s="2">
        <v>2</v>
      </c>
      <c r="D12" s="2">
        <v>1</v>
      </c>
      <c r="E12" s="2">
        <v>1</v>
      </c>
      <c r="F12" s="141">
        <v>5</v>
      </c>
      <c r="G12" s="141">
        <v>5</v>
      </c>
      <c r="H12" s="141">
        <v>5</v>
      </c>
      <c r="I12" s="141">
        <v>4</v>
      </c>
      <c r="J12" s="141">
        <v>5</v>
      </c>
      <c r="K12" s="141">
        <v>5</v>
      </c>
      <c r="L12" s="141">
        <v>5</v>
      </c>
      <c r="M12" s="141">
        <v>5</v>
      </c>
      <c r="N12" s="141">
        <v>5</v>
      </c>
      <c r="O12" s="2">
        <v>4</v>
      </c>
      <c r="P12" s="2">
        <v>4</v>
      </c>
      <c r="Q12" s="2">
        <v>5</v>
      </c>
      <c r="R12" s="2">
        <v>2</v>
      </c>
      <c r="S12" s="2">
        <v>4</v>
      </c>
      <c r="T12" s="2">
        <v>5</v>
      </c>
      <c r="U12" s="2">
        <v>1.25</v>
      </c>
      <c r="V12" s="2">
        <f t="shared" si="0"/>
        <v>86.25</v>
      </c>
      <c r="X12" s="2">
        <v>86.25</v>
      </c>
      <c r="Z12" s="2" t="s">
        <v>222</v>
      </c>
      <c r="AA12" s="2">
        <f>KURT(X2:X43)</f>
        <v>-0.34693724610847232</v>
      </c>
      <c r="AI12" s="63">
        <f>AI11+1</f>
        <v>2</v>
      </c>
      <c r="AJ12" s="2">
        <f t="shared" ref="AJ12:AJ52" si="1">IF(X3="","",IF(ISNUMBER(X3),STANDARDIZE(X3,AJ$6,AJ$7)," ******* "))</f>
        <v>-1.1639048090415389</v>
      </c>
      <c r="AK12" s="2" t="str">
        <f t="shared" ref="AK12:AK52" si="2">IF(COUNTIF(AJ12,"&gt;=2.5")+COUNTIF(AJ12,"&lt;=-2.5")&gt;0,"*","")</f>
        <v/>
      </c>
    </row>
    <row r="13" spans="1:37" s="2" customFormat="1" x14ac:dyDescent="0.25">
      <c r="A13" s="2">
        <v>12</v>
      </c>
      <c r="C13" s="2">
        <v>1</v>
      </c>
      <c r="D13" s="2">
        <v>1</v>
      </c>
      <c r="E13" s="2">
        <v>5</v>
      </c>
      <c r="F13" s="141">
        <v>5</v>
      </c>
      <c r="G13" s="141">
        <v>5</v>
      </c>
      <c r="H13" s="141">
        <v>5</v>
      </c>
      <c r="I13" s="141">
        <v>5</v>
      </c>
      <c r="J13" s="141">
        <v>5</v>
      </c>
      <c r="K13" s="141">
        <v>5</v>
      </c>
      <c r="L13" s="141">
        <v>5</v>
      </c>
      <c r="M13" s="141">
        <v>5</v>
      </c>
      <c r="N13" s="141">
        <v>5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1.25</v>
      </c>
      <c r="V13" s="2">
        <f t="shared" si="0"/>
        <v>100</v>
      </c>
      <c r="X13" s="2">
        <v>100</v>
      </c>
      <c r="Z13" s="2" t="s">
        <v>223</v>
      </c>
      <c r="AA13" s="2">
        <f>SKEW(X2:X43)</f>
        <v>0.18519432779799028</v>
      </c>
      <c r="AI13" s="63">
        <f t="shared" ref="AI13:AI52" si="3">AI12+1</f>
        <v>3</v>
      </c>
      <c r="AJ13" s="2">
        <f t="shared" si="1"/>
        <v>-0.74537739483139653</v>
      </c>
      <c r="AK13" s="2" t="str">
        <f t="shared" si="2"/>
        <v/>
      </c>
    </row>
    <row r="14" spans="1:37" s="2" customFormat="1" x14ac:dyDescent="0.25">
      <c r="A14" s="2">
        <v>13</v>
      </c>
      <c r="B14" s="2">
        <v>45</v>
      </c>
      <c r="C14" s="2">
        <v>1</v>
      </c>
      <c r="D14" s="2">
        <v>4</v>
      </c>
      <c r="E14" s="2">
        <v>5</v>
      </c>
      <c r="F14" s="141">
        <v>5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2">
        <v>5</v>
      </c>
      <c r="P14" s="2">
        <v>1</v>
      </c>
      <c r="Q14" s="2">
        <v>1</v>
      </c>
      <c r="R14" s="2">
        <v>1</v>
      </c>
      <c r="S14" s="2">
        <v>5</v>
      </c>
      <c r="T14" s="2">
        <v>5</v>
      </c>
      <c r="U14" s="2">
        <v>1.25</v>
      </c>
      <c r="V14" s="2">
        <f t="shared" si="0"/>
        <v>85</v>
      </c>
      <c r="X14" s="2">
        <v>85</v>
      </c>
      <c r="Z14" s="2" t="s">
        <v>224</v>
      </c>
      <c r="AA14" s="2">
        <f>AA15-AA16</f>
        <v>58.75</v>
      </c>
      <c r="AI14" s="63">
        <f t="shared" si="3"/>
        <v>4</v>
      </c>
      <c r="AJ14" s="2">
        <f t="shared" si="1"/>
        <v>-7.5733532095168546E-2</v>
      </c>
      <c r="AK14" s="2" t="str">
        <f t="shared" si="2"/>
        <v/>
      </c>
    </row>
    <row r="15" spans="1:37" s="2" customFormat="1" x14ac:dyDescent="0.25">
      <c r="A15" s="2">
        <v>14</v>
      </c>
      <c r="B15" s="2">
        <v>48</v>
      </c>
      <c r="C15" s="2">
        <v>1</v>
      </c>
      <c r="D15" s="2">
        <v>2</v>
      </c>
      <c r="E15" s="2">
        <v>1</v>
      </c>
      <c r="F15" s="141">
        <v>5</v>
      </c>
      <c r="G15" s="141">
        <v>5</v>
      </c>
      <c r="H15" s="141">
        <v>5</v>
      </c>
      <c r="I15" s="141">
        <v>4</v>
      </c>
      <c r="J15" s="141">
        <v>2</v>
      </c>
      <c r="K15" s="141">
        <v>2</v>
      </c>
      <c r="L15" s="141">
        <v>2</v>
      </c>
      <c r="M15" s="141">
        <v>1</v>
      </c>
      <c r="N15" s="141">
        <v>1</v>
      </c>
      <c r="O15" s="2">
        <v>2</v>
      </c>
      <c r="P15" s="2">
        <v>4</v>
      </c>
      <c r="Q15" s="2">
        <v>1</v>
      </c>
      <c r="R15" s="2">
        <v>4</v>
      </c>
      <c r="S15" s="2">
        <v>1</v>
      </c>
      <c r="T15" s="2">
        <v>1</v>
      </c>
      <c r="U15" s="2">
        <v>1.25</v>
      </c>
      <c r="V15" s="2">
        <f t="shared" si="0"/>
        <v>51.25</v>
      </c>
      <c r="X15" s="2">
        <v>51.25</v>
      </c>
      <c r="Z15" s="146" t="s">
        <v>225</v>
      </c>
      <c r="AA15" s="146">
        <f>MAX(X2:X43)</f>
        <v>100</v>
      </c>
      <c r="AI15" s="63">
        <f t="shared" si="3"/>
        <v>5</v>
      </c>
      <c r="AJ15" s="2">
        <f t="shared" si="1"/>
        <v>-0.24314449777922553</v>
      </c>
      <c r="AK15" s="2" t="str">
        <f t="shared" si="2"/>
        <v/>
      </c>
    </row>
    <row r="16" spans="1:37" s="2" customFormat="1" x14ac:dyDescent="0.25">
      <c r="A16" s="2">
        <v>15</v>
      </c>
      <c r="B16" s="2">
        <v>30</v>
      </c>
      <c r="C16" s="2">
        <v>2</v>
      </c>
      <c r="D16" s="2">
        <v>1</v>
      </c>
      <c r="E16" s="2">
        <v>1</v>
      </c>
      <c r="F16" s="141">
        <v>5</v>
      </c>
      <c r="G16" s="141">
        <v>4</v>
      </c>
      <c r="H16" s="141">
        <v>3</v>
      </c>
      <c r="I16" s="141">
        <v>3</v>
      </c>
      <c r="J16" s="141">
        <v>1</v>
      </c>
      <c r="K16" s="141">
        <v>1</v>
      </c>
      <c r="L16" s="141">
        <v>4</v>
      </c>
      <c r="M16" s="141">
        <v>3</v>
      </c>
      <c r="N16" s="141">
        <v>2</v>
      </c>
      <c r="O16" s="2">
        <v>3</v>
      </c>
      <c r="P16" s="2">
        <v>4</v>
      </c>
      <c r="Q16" s="2">
        <v>3</v>
      </c>
      <c r="R16" s="2">
        <v>3</v>
      </c>
      <c r="S16" s="2">
        <v>3</v>
      </c>
      <c r="T16" s="2">
        <v>4</v>
      </c>
      <c r="U16" s="2">
        <v>1.25</v>
      </c>
      <c r="V16" s="2">
        <f t="shared" si="0"/>
        <v>58.75</v>
      </c>
      <c r="X16" s="2">
        <v>58.75</v>
      </c>
      <c r="Z16" s="146" t="s">
        <v>226</v>
      </c>
      <c r="AA16" s="146">
        <f>MIN(X2:X43)</f>
        <v>41.25</v>
      </c>
      <c r="AI16" s="63">
        <f t="shared" si="3"/>
        <v>6</v>
      </c>
      <c r="AJ16" s="2">
        <f t="shared" si="1"/>
        <v>-1.7498431889357384</v>
      </c>
      <c r="AK16" s="2" t="str">
        <f t="shared" si="2"/>
        <v/>
      </c>
    </row>
    <row r="17" spans="1:37" s="2" customFormat="1" x14ac:dyDescent="0.25">
      <c r="A17" s="2">
        <v>16</v>
      </c>
      <c r="C17" s="2">
        <v>1</v>
      </c>
      <c r="D17" s="2">
        <v>1</v>
      </c>
      <c r="E17" s="2">
        <v>1</v>
      </c>
      <c r="F17" s="141">
        <v>5</v>
      </c>
      <c r="G17" s="141">
        <v>5</v>
      </c>
      <c r="H17" s="141">
        <v>5</v>
      </c>
      <c r="I17" s="141">
        <v>4</v>
      </c>
      <c r="J17" s="141">
        <v>5</v>
      </c>
      <c r="K17" s="141">
        <v>3</v>
      </c>
      <c r="L17" s="141">
        <v>5</v>
      </c>
      <c r="M17" s="141">
        <v>5</v>
      </c>
      <c r="N17" s="141">
        <v>5</v>
      </c>
      <c r="O17" s="2">
        <v>4</v>
      </c>
      <c r="P17" s="2">
        <v>5</v>
      </c>
      <c r="Q17" s="2">
        <v>2</v>
      </c>
      <c r="R17" s="2">
        <v>1</v>
      </c>
      <c r="S17" s="2">
        <v>1</v>
      </c>
      <c r="T17" s="2">
        <v>1</v>
      </c>
      <c r="U17" s="2">
        <v>1.25</v>
      </c>
      <c r="V17" s="2">
        <f t="shared" si="0"/>
        <v>71.25</v>
      </c>
      <c r="X17" s="2">
        <v>71.25</v>
      </c>
      <c r="Z17" s="2" t="s">
        <v>227</v>
      </c>
      <c r="AA17" s="2">
        <f>SUM(X2:X43)</f>
        <v>2935</v>
      </c>
      <c r="AI17" s="63">
        <f t="shared" si="3"/>
        <v>7</v>
      </c>
      <c r="AJ17" s="2">
        <f t="shared" si="1"/>
        <v>-0.74537739483139653</v>
      </c>
      <c r="AK17" s="2" t="str">
        <f t="shared" si="2"/>
        <v/>
      </c>
    </row>
    <row r="18" spans="1:37" s="2" customFormat="1" x14ac:dyDescent="0.25">
      <c r="A18" s="2">
        <v>17</v>
      </c>
      <c r="B18" s="2">
        <v>37</v>
      </c>
      <c r="C18" s="2">
        <v>1</v>
      </c>
      <c r="D18" s="2">
        <v>2</v>
      </c>
      <c r="E18" s="2">
        <v>5</v>
      </c>
      <c r="F18" s="141">
        <v>5</v>
      </c>
      <c r="G18" s="141">
        <v>5</v>
      </c>
      <c r="H18" s="141">
        <v>5</v>
      </c>
      <c r="I18" s="141">
        <v>5</v>
      </c>
      <c r="J18" s="141">
        <v>5</v>
      </c>
      <c r="K18" s="141">
        <v>5</v>
      </c>
      <c r="L18" s="141">
        <v>5</v>
      </c>
      <c r="M18" s="141">
        <v>5</v>
      </c>
      <c r="N18" s="141">
        <v>5</v>
      </c>
      <c r="O18" s="2">
        <v>4</v>
      </c>
      <c r="P18" s="2">
        <v>5</v>
      </c>
      <c r="Q18" s="2">
        <v>5</v>
      </c>
      <c r="R18" s="2">
        <v>5</v>
      </c>
      <c r="S18" s="2">
        <v>5</v>
      </c>
      <c r="T18" s="2">
        <v>5</v>
      </c>
      <c r="U18" s="2">
        <v>1.25</v>
      </c>
      <c r="V18" s="2">
        <f t="shared" si="0"/>
        <v>98.75</v>
      </c>
      <c r="X18" s="2">
        <v>98.75</v>
      </c>
      <c r="Z18" s="2" t="s">
        <v>228</v>
      </c>
      <c r="AA18" s="2">
        <f>COUNT(X2:X43)</f>
        <v>42</v>
      </c>
      <c r="AI18" s="63">
        <f t="shared" si="3"/>
        <v>8</v>
      </c>
      <c r="AJ18" s="2">
        <f t="shared" si="1"/>
        <v>-0.41055546346328253</v>
      </c>
      <c r="AK18" s="2" t="str">
        <f t="shared" si="2"/>
        <v/>
      </c>
    </row>
    <row r="19" spans="1:37" s="2" customFormat="1" x14ac:dyDescent="0.25">
      <c r="A19" s="2">
        <v>18</v>
      </c>
      <c r="B19" s="2">
        <v>38</v>
      </c>
      <c r="C19" s="2">
        <v>2</v>
      </c>
      <c r="D19" s="2">
        <v>4</v>
      </c>
      <c r="E19" s="2">
        <v>1</v>
      </c>
      <c r="F19" s="141">
        <v>5</v>
      </c>
      <c r="G19" s="141">
        <v>5</v>
      </c>
      <c r="H19" s="141">
        <v>5</v>
      </c>
      <c r="I19" s="141">
        <v>5</v>
      </c>
      <c r="J19" s="141">
        <v>5</v>
      </c>
      <c r="K19" s="141">
        <v>5</v>
      </c>
      <c r="L19" s="141">
        <v>5</v>
      </c>
      <c r="M19" s="141">
        <v>5</v>
      </c>
      <c r="N19" s="141">
        <v>5</v>
      </c>
      <c r="O19" s="2">
        <v>3</v>
      </c>
      <c r="P19" s="2">
        <v>5</v>
      </c>
      <c r="Q19" s="2">
        <v>5</v>
      </c>
      <c r="R19" s="2">
        <v>1</v>
      </c>
      <c r="S19" s="2">
        <v>5</v>
      </c>
      <c r="T19" s="2">
        <v>5</v>
      </c>
      <c r="U19" s="2">
        <v>1.25</v>
      </c>
      <c r="V19" s="2">
        <f t="shared" si="0"/>
        <v>87.5</v>
      </c>
      <c r="X19" s="2">
        <v>87.5</v>
      </c>
      <c r="Z19" s="2" t="s">
        <v>229</v>
      </c>
      <c r="AA19" s="2">
        <f>GEOMEAN(X2:X43)</f>
        <v>68.288303846254237</v>
      </c>
      <c r="AI19" s="63">
        <f t="shared" si="3"/>
        <v>9</v>
      </c>
      <c r="AJ19" s="2">
        <f t="shared" si="1"/>
        <v>-0.57796642914733953</v>
      </c>
      <c r="AK19" s="2" t="str">
        <f t="shared" si="2"/>
        <v/>
      </c>
    </row>
    <row r="20" spans="1:37" s="2" customFormat="1" x14ac:dyDescent="0.25">
      <c r="A20" s="2">
        <v>19</v>
      </c>
      <c r="B20" s="2">
        <v>50</v>
      </c>
      <c r="C20" s="2">
        <v>1</v>
      </c>
      <c r="D20" s="2">
        <v>2</v>
      </c>
      <c r="E20" s="2">
        <v>1</v>
      </c>
      <c r="F20" s="141">
        <v>4</v>
      </c>
      <c r="G20" s="141">
        <v>4</v>
      </c>
      <c r="H20" s="141">
        <v>2</v>
      </c>
      <c r="I20" s="141">
        <v>1</v>
      </c>
      <c r="J20" s="141">
        <v>1</v>
      </c>
      <c r="K20" s="141">
        <v>1</v>
      </c>
      <c r="L20" s="141">
        <v>4</v>
      </c>
      <c r="M20" s="141">
        <v>4</v>
      </c>
      <c r="N20" s="141">
        <v>4</v>
      </c>
      <c r="O20" s="2">
        <v>2</v>
      </c>
      <c r="P20" s="2">
        <v>3</v>
      </c>
      <c r="Q20" s="2">
        <v>4</v>
      </c>
      <c r="R20" s="2">
        <v>2</v>
      </c>
      <c r="S20" s="2">
        <v>2</v>
      </c>
      <c r="T20" s="2">
        <v>5</v>
      </c>
      <c r="U20" s="2">
        <v>1.25</v>
      </c>
      <c r="V20" s="2">
        <f t="shared" si="0"/>
        <v>55</v>
      </c>
      <c r="X20" s="2">
        <v>55</v>
      </c>
      <c r="Z20" s="2" t="s">
        <v>230</v>
      </c>
      <c r="AA20" s="2">
        <f>HARMEAN(X2:X43)</f>
        <v>66.654455113501768</v>
      </c>
      <c r="AI20" s="63">
        <f t="shared" si="3"/>
        <v>10</v>
      </c>
      <c r="AJ20" s="2">
        <f t="shared" si="1"/>
        <v>-7.5733532095168546E-2</v>
      </c>
      <c r="AK20" s="2" t="str">
        <f t="shared" si="2"/>
        <v/>
      </c>
    </row>
    <row r="21" spans="1:37" s="2" customFormat="1" x14ac:dyDescent="0.25">
      <c r="A21" s="2">
        <v>20</v>
      </c>
      <c r="B21" s="2">
        <v>35</v>
      </c>
      <c r="C21" s="2">
        <v>1</v>
      </c>
      <c r="D21" s="2">
        <v>1</v>
      </c>
      <c r="E21" s="2">
        <v>2</v>
      </c>
      <c r="F21" s="141">
        <v>4</v>
      </c>
      <c r="G21" s="141">
        <v>5</v>
      </c>
      <c r="H21" s="141">
        <v>5</v>
      </c>
      <c r="I21" s="141">
        <v>4</v>
      </c>
      <c r="J21" s="141">
        <v>4</v>
      </c>
      <c r="K21" s="141">
        <v>4</v>
      </c>
      <c r="L21" s="141">
        <v>4</v>
      </c>
      <c r="M21" s="141">
        <v>4</v>
      </c>
      <c r="N21" s="141">
        <v>4</v>
      </c>
      <c r="O21" s="2">
        <v>4</v>
      </c>
      <c r="P21" s="2">
        <v>4</v>
      </c>
      <c r="Q21" s="2">
        <v>4</v>
      </c>
      <c r="R21" s="2">
        <v>2</v>
      </c>
      <c r="S21" s="2">
        <v>4</v>
      </c>
      <c r="T21" s="2">
        <v>4</v>
      </c>
      <c r="U21" s="2">
        <v>1.25</v>
      </c>
      <c r="V21" s="2">
        <f t="shared" si="0"/>
        <v>77.5</v>
      </c>
      <c r="X21" s="2">
        <v>77.5</v>
      </c>
      <c r="Z21" s="2" t="s">
        <v>231</v>
      </c>
      <c r="AA21" s="2">
        <f>AVEDEV(X2:X43)</f>
        <v>11.774376417233558</v>
      </c>
      <c r="AI21" s="63">
        <f t="shared" si="3"/>
        <v>11</v>
      </c>
      <c r="AJ21" s="2">
        <f t="shared" si="1"/>
        <v>1.0961432276932304</v>
      </c>
      <c r="AK21" s="2" t="str">
        <f t="shared" si="2"/>
        <v/>
      </c>
    </row>
    <row r="22" spans="1:37" s="2" customFormat="1" x14ac:dyDescent="0.25">
      <c r="A22" s="2">
        <v>21</v>
      </c>
      <c r="B22" s="2">
        <v>51</v>
      </c>
      <c r="C22" s="2">
        <v>2</v>
      </c>
      <c r="D22" s="2">
        <v>2</v>
      </c>
      <c r="E22" s="2">
        <v>1</v>
      </c>
      <c r="F22" s="141">
        <v>3</v>
      </c>
      <c r="G22" s="141">
        <v>3</v>
      </c>
      <c r="H22" s="141">
        <v>1</v>
      </c>
      <c r="I22" s="141">
        <v>1</v>
      </c>
      <c r="J22" s="141">
        <v>1</v>
      </c>
      <c r="K22" s="141">
        <v>1</v>
      </c>
      <c r="L22" s="141">
        <v>5</v>
      </c>
      <c r="M22" s="141">
        <v>1</v>
      </c>
      <c r="N22" s="141">
        <v>3</v>
      </c>
      <c r="O22" s="2">
        <v>1</v>
      </c>
      <c r="P22" s="2">
        <v>1</v>
      </c>
      <c r="Q22" s="2">
        <v>2</v>
      </c>
      <c r="R22" s="2">
        <v>2</v>
      </c>
      <c r="S22" s="2">
        <v>5</v>
      </c>
      <c r="T22" s="2">
        <v>3</v>
      </c>
      <c r="U22" s="2">
        <v>1.25</v>
      </c>
      <c r="V22" s="2">
        <f t="shared" si="0"/>
        <v>42.5</v>
      </c>
      <c r="X22" s="2">
        <v>42.5</v>
      </c>
      <c r="Z22" s="2" t="s">
        <v>232</v>
      </c>
      <c r="AA22" s="2" t="e">
        <f ca="1">[1]!MAD(X2:X43)</f>
        <v>#NAME?</v>
      </c>
      <c r="AI22" s="63">
        <f t="shared" si="3"/>
        <v>12</v>
      </c>
      <c r="AJ22" s="2">
        <f t="shared" si="1"/>
        <v>2.0169035389555439</v>
      </c>
      <c r="AK22" s="2" t="str">
        <f t="shared" si="2"/>
        <v/>
      </c>
    </row>
    <row r="23" spans="1:37" s="2" customFormat="1" x14ac:dyDescent="0.25">
      <c r="A23" s="2">
        <v>22</v>
      </c>
      <c r="B23" s="2">
        <v>45</v>
      </c>
      <c r="C23" s="2">
        <v>2</v>
      </c>
      <c r="D23" s="2">
        <v>1</v>
      </c>
      <c r="E23" s="2">
        <v>2</v>
      </c>
      <c r="F23" s="141">
        <v>5</v>
      </c>
      <c r="G23" s="141">
        <v>5</v>
      </c>
      <c r="H23" s="141">
        <v>4</v>
      </c>
      <c r="I23" s="141">
        <v>3</v>
      </c>
      <c r="J23" s="141">
        <v>4</v>
      </c>
      <c r="K23" s="141">
        <v>3</v>
      </c>
      <c r="L23" s="141">
        <v>5</v>
      </c>
      <c r="M23" s="141">
        <v>4</v>
      </c>
      <c r="N23" s="141">
        <v>5</v>
      </c>
      <c r="O23" s="2">
        <v>4</v>
      </c>
      <c r="P23" s="2">
        <v>2</v>
      </c>
      <c r="Q23" s="2">
        <v>4</v>
      </c>
      <c r="R23" s="2">
        <v>2</v>
      </c>
      <c r="S23" s="2">
        <v>4</v>
      </c>
      <c r="T23" s="2">
        <v>3</v>
      </c>
      <c r="U23" s="2">
        <v>1.25</v>
      </c>
      <c r="V23" s="2">
        <f t="shared" si="0"/>
        <v>73.75</v>
      </c>
      <c r="X23" s="2">
        <v>73.75</v>
      </c>
      <c r="Z23" s="6" t="s">
        <v>233</v>
      </c>
      <c r="AA23" s="6" t="e">
        <f ca="1">[2]!IQR(X2:X43,FALSE)</f>
        <v>#NAME?</v>
      </c>
      <c r="AI23" s="63">
        <f t="shared" si="3"/>
        <v>13</v>
      </c>
      <c r="AJ23" s="2">
        <f t="shared" si="1"/>
        <v>1.0124377448512019</v>
      </c>
      <c r="AK23" s="2" t="str">
        <f t="shared" si="2"/>
        <v/>
      </c>
    </row>
    <row r="24" spans="1:37" s="2" customFormat="1" x14ac:dyDescent="0.25">
      <c r="A24" s="2">
        <v>23</v>
      </c>
      <c r="B24" s="2">
        <v>53</v>
      </c>
      <c r="C24" s="2">
        <v>2</v>
      </c>
      <c r="D24" s="2">
        <v>1</v>
      </c>
      <c r="E24" s="2">
        <v>2</v>
      </c>
      <c r="F24" s="141">
        <v>5</v>
      </c>
      <c r="G24" s="141">
        <v>3</v>
      </c>
      <c r="H24" s="141">
        <v>5</v>
      </c>
      <c r="I24" s="141">
        <v>4</v>
      </c>
      <c r="J24" s="141">
        <v>3</v>
      </c>
      <c r="K24" s="141">
        <v>3</v>
      </c>
      <c r="L24" s="141">
        <v>5</v>
      </c>
      <c r="M24" s="141">
        <v>3</v>
      </c>
      <c r="N24" s="141">
        <v>3</v>
      </c>
      <c r="O24" s="2">
        <v>3</v>
      </c>
      <c r="P24" s="2">
        <v>3</v>
      </c>
      <c r="Q24" s="2">
        <v>4</v>
      </c>
      <c r="R24" s="2">
        <v>1</v>
      </c>
      <c r="S24" s="2">
        <v>4</v>
      </c>
      <c r="T24" s="2">
        <v>4</v>
      </c>
      <c r="U24" s="2">
        <v>1.25</v>
      </c>
      <c r="V24" s="2">
        <f t="shared" si="0"/>
        <v>68.75</v>
      </c>
      <c r="X24" s="2">
        <v>68.75</v>
      </c>
      <c r="AI24" s="63">
        <f t="shared" si="3"/>
        <v>14</v>
      </c>
      <c r="AJ24" s="2">
        <f t="shared" si="1"/>
        <v>-1.2476102918835674</v>
      </c>
      <c r="AK24" s="2" t="str">
        <f t="shared" si="2"/>
        <v/>
      </c>
    </row>
    <row r="25" spans="1:37" s="2" customFormat="1" x14ac:dyDescent="0.25">
      <c r="A25" s="2">
        <v>24</v>
      </c>
      <c r="B25" s="2">
        <v>44</v>
      </c>
      <c r="C25" s="2">
        <v>1</v>
      </c>
      <c r="D25" s="2">
        <v>2</v>
      </c>
      <c r="E25" s="2">
        <v>1</v>
      </c>
      <c r="F25" s="141">
        <v>3</v>
      </c>
      <c r="G25" s="141">
        <v>2</v>
      </c>
      <c r="H25" s="141">
        <v>3</v>
      </c>
      <c r="I25" s="141">
        <v>1</v>
      </c>
      <c r="J25" s="141">
        <v>5</v>
      </c>
      <c r="K25" s="141">
        <v>1</v>
      </c>
      <c r="L25" s="141">
        <v>4</v>
      </c>
      <c r="M25" s="141">
        <v>3</v>
      </c>
      <c r="N25" s="141">
        <v>3</v>
      </c>
      <c r="O25" s="2">
        <v>3</v>
      </c>
      <c r="P25" s="2">
        <v>1</v>
      </c>
      <c r="Q25" s="2">
        <v>3</v>
      </c>
      <c r="R25" s="2">
        <v>3</v>
      </c>
      <c r="S25" s="2">
        <v>3</v>
      </c>
      <c r="T25" s="2">
        <v>3</v>
      </c>
      <c r="U25" s="2">
        <v>1.25</v>
      </c>
      <c r="V25" s="2">
        <f t="shared" si="0"/>
        <v>52.5</v>
      </c>
      <c r="X25" s="2">
        <v>52.5</v>
      </c>
      <c r="AI25" s="63">
        <f t="shared" si="3"/>
        <v>15</v>
      </c>
      <c r="AJ25" s="2">
        <f t="shared" si="1"/>
        <v>-0.74537739483139653</v>
      </c>
      <c r="AK25" s="2" t="str">
        <f t="shared" si="2"/>
        <v/>
      </c>
    </row>
    <row r="26" spans="1:37" s="2" customFormat="1" x14ac:dyDescent="0.25">
      <c r="A26" s="2">
        <v>25</v>
      </c>
      <c r="B26" s="2">
        <v>45</v>
      </c>
      <c r="C26" s="2">
        <v>2</v>
      </c>
      <c r="D26" s="2">
        <v>4</v>
      </c>
      <c r="E26" s="2">
        <v>1</v>
      </c>
      <c r="F26" s="141">
        <v>3</v>
      </c>
      <c r="G26" s="141">
        <v>3</v>
      </c>
      <c r="H26" s="141">
        <v>4</v>
      </c>
      <c r="I26" s="141">
        <v>4</v>
      </c>
      <c r="J26" s="141">
        <v>4</v>
      </c>
      <c r="K26" s="141">
        <v>5</v>
      </c>
      <c r="L26" s="141">
        <v>4</v>
      </c>
      <c r="M26" s="141">
        <v>3</v>
      </c>
      <c r="N26" s="141">
        <v>4</v>
      </c>
      <c r="O26" s="2">
        <v>4</v>
      </c>
      <c r="P26" s="2">
        <v>3</v>
      </c>
      <c r="Q26" s="2">
        <v>4</v>
      </c>
      <c r="R26" s="2">
        <v>4</v>
      </c>
      <c r="S26" s="2">
        <v>4</v>
      </c>
      <c r="T26" s="2">
        <v>4</v>
      </c>
      <c r="U26" s="2">
        <v>1.25</v>
      </c>
      <c r="V26" s="2">
        <f t="shared" si="0"/>
        <v>72.5</v>
      </c>
      <c r="X26" s="2">
        <v>72.5</v>
      </c>
      <c r="AI26" s="63">
        <f t="shared" si="3"/>
        <v>16</v>
      </c>
      <c r="AJ26" s="2">
        <f t="shared" si="1"/>
        <v>9.1677433588888441E-2</v>
      </c>
      <c r="AK26" s="2" t="str">
        <f t="shared" si="2"/>
        <v/>
      </c>
    </row>
    <row r="27" spans="1:37" s="2" customFormat="1" x14ac:dyDescent="0.25">
      <c r="A27" s="2">
        <v>26</v>
      </c>
      <c r="B27" s="2">
        <v>35</v>
      </c>
      <c r="C27" s="2">
        <v>1</v>
      </c>
      <c r="D27" s="2">
        <v>1</v>
      </c>
      <c r="E27" s="2">
        <v>2</v>
      </c>
      <c r="F27" s="141">
        <v>5</v>
      </c>
      <c r="G27" s="141">
        <v>5</v>
      </c>
      <c r="H27" s="141">
        <v>5</v>
      </c>
      <c r="I27" s="141">
        <v>5</v>
      </c>
      <c r="J27" s="141">
        <v>5</v>
      </c>
      <c r="K27" s="141">
        <v>5</v>
      </c>
      <c r="L27" s="141">
        <v>5</v>
      </c>
      <c r="M27" s="141">
        <v>5</v>
      </c>
      <c r="N27" s="141">
        <v>5</v>
      </c>
      <c r="O27" s="2">
        <v>5</v>
      </c>
      <c r="P27" s="2">
        <v>4</v>
      </c>
      <c r="Q27" s="2">
        <v>5</v>
      </c>
      <c r="R27" s="2">
        <v>1</v>
      </c>
      <c r="S27" s="2">
        <v>5</v>
      </c>
      <c r="T27" s="2">
        <v>5</v>
      </c>
      <c r="U27" s="2">
        <v>1.25</v>
      </c>
      <c r="V27" s="2">
        <f t="shared" si="0"/>
        <v>90</v>
      </c>
      <c r="X27" s="2">
        <v>90</v>
      </c>
      <c r="AI27" s="63">
        <f t="shared" si="3"/>
        <v>17</v>
      </c>
      <c r="AJ27" s="2">
        <f t="shared" si="1"/>
        <v>1.9331980561135154</v>
      </c>
      <c r="AK27" s="2" t="str">
        <f t="shared" si="2"/>
        <v/>
      </c>
    </row>
    <row r="28" spans="1:37" s="2" customFormat="1" x14ac:dyDescent="0.25">
      <c r="A28" s="2">
        <v>27</v>
      </c>
      <c r="B28" s="2">
        <v>43</v>
      </c>
      <c r="C28" s="2">
        <v>1</v>
      </c>
      <c r="D28" s="2">
        <v>1</v>
      </c>
      <c r="E28" s="2">
        <v>5</v>
      </c>
      <c r="F28" s="141">
        <v>5</v>
      </c>
      <c r="G28" s="141">
        <v>5</v>
      </c>
      <c r="H28" s="141">
        <v>5</v>
      </c>
      <c r="I28" s="141">
        <v>5</v>
      </c>
      <c r="J28" s="141">
        <v>5</v>
      </c>
      <c r="K28" s="141">
        <v>5</v>
      </c>
      <c r="L28" s="141">
        <v>5</v>
      </c>
      <c r="M28" s="141">
        <v>5</v>
      </c>
      <c r="N28" s="141">
        <v>5</v>
      </c>
      <c r="O28" s="2">
        <v>3</v>
      </c>
      <c r="P28" s="2">
        <v>5</v>
      </c>
      <c r="Q28" s="2">
        <v>5</v>
      </c>
      <c r="R28" s="2">
        <v>1</v>
      </c>
      <c r="S28" s="2">
        <v>5</v>
      </c>
      <c r="T28" s="2">
        <v>5</v>
      </c>
      <c r="U28" s="2">
        <v>1.25</v>
      </c>
      <c r="V28" s="2">
        <f t="shared" si="0"/>
        <v>92.5</v>
      </c>
      <c r="X28" s="2">
        <v>92.5</v>
      </c>
      <c r="AI28" s="63">
        <f t="shared" si="3"/>
        <v>18</v>
      </c>
      <c r="AJ28" s="2">
        <f t="shared" si="1"/>
        <v>1.1798487105352589</v>
      </c>
      <c r="AK28" s="2" t="str">
        <f t="shared" si="2"/>
        <v/>
      </c>
    </row>
    <row r="29" spans="1:37" s="2" customFormat="1" x14ac:dyDescent="0.25">
      <c r="A29" s="2">
        <v>28</v>
      </c>
      <c r="B29" s="2">
        <v>49</v>
      </c>
      <c r="C29" s="2">
        <v>1</v>
      </c>
      <c r="D29" s="2">
        <v>4</v>
      </c>
      <c r="E29" s="2">
        <v>1</v>
      </c>
      <c r="F29" s="141">
        <v>4</v>
      </c>
      <c r="G29" s="141">
        <v>4</v>
      </c>
      <c r="H29" s="141">
        <v>5</v>
      </c>
      <c r="I29" s="141">
        <v>3</v>
      </c>
      <c r="J29" s="141">
        <v>1</v>
      </c>
      <c r="K29" s="141">
        <v>3</v>
      </c>
      <c r="L29" s="141"/>
      <c r="M29" s="141">
        <v>5</v>
      </c>
      <c r="N29" s="141">
        <v>3</v>
      </c>
      <c r="O29" s="2">
        <v>3</v>
      </c>
      <c r="P29" s="2">
        <v>3</v>
      </c>
      <c r="Q29" s="2">
        <v>4</v>
      </c>
      <c r="R29" s="2">
        <v>2</v>
      </c>
      <c r="S29" s="2">
        <v>4</v>
      </c>
      <c r="T29" s="2">
        <v>5</v>
      </c>
      <c r="U29" s="2">
        <v>1.25</v>
      </c>
      <c r="V29" s="2">
        <f t="shared" si="0"/>
        <v>62.5</v>
      </c>
      <c r="X29" s="2">
        <v>62.5</v>
      </c>
      <c r="AI29" s="63">
        <f t="shared" si="3"/>
        <v>19</v>
      </c>
      <c r="AJ29" s="2">
        <f t="shared" si="1"/>
        <v>-0.99649384335748203</v>
      </c>
      <c r="AK29" s="2" t="str">
        <f t="shared" si="2"/>
        <v/>
      </c>
    </row>
    <row r="30" spans="1:37" s="2" customFormat="1" x14ac:dyDescent="0.25">
      <c r="A30" s="2">
        <v>29</v>
      </c>
      <c r="B30" s="2">
        <v>53</v>
      </c>
      <c r="C30" s="2">
        <v>1</v>
      </c>
      <c r="D30" s="2">
        <v>1</v>
      </c>
      <c r="E30" s="2">
        <v>1</v>
      </c>
      <c r="F30" s="141">
        <v>5</v>
      </c>
      <c r="G30" s="141">
        <v>5</v>
      </c>
      <c r="H30" s="141">
        <v>5</v>
      </c>
      <c r="I30" s="141">
        <v>5</v>
      </c>
      <c r="J30" s="141">
        <v>3</v>
      </c>
      <c r="K30" s="141">
        <v>4</v>
      </c>
      <c r="L30" s="141">
        <v>5</v>
      </c>
      <c r="M30" s="141">
        <v>5</v>
      </c>
      <c r="N30" s="141">
        <v>2</v>
      </c>
      <c r="O30" s="2">
        <v>3</v>
      </c>
      <c r="P30" s="2">
        <v>4</v>
      </c>
      <c r="Q30" s="2">
        <v>5</v>
      </c>
      <c r="R30" s="2">
        <v>1</v>
      </c>
      <c r="S30" s="2">
        <v>5</v>
      </c>
      <c r="T30" s="2">
        <v>4</v>
      </c>
      <c r="U30" s="2">
        <v>1.25</v>
      </c>
      <c r="V30" s="2">
        <f t="shared" si="0"/>
        <v>77.5</v>
      </c>
      <c r="X30" s="2">
        <v>77.5</v>
      </c>
      <c r="AI30" s="63">
        <f t="shared" si="3"/>
        <v>20</v>
      </c>
      <c r="AJ30" s="2">
        <f t="shared" si="1"/>
        <v>0.51020484779903086</v>
      </c>
      <c r="AK30" s="2" t="str">
        <f t="shared" si="2"/>
        <v/>
      </c>
    </row>
    <row r="31" spans="1:37" s="2" customFormat="1" x14ac:dyDescent="0.25">
      <c r="A31" s="2">
        <v>30</v>
      </c>
      <c r="B31" s="2">
        <v>50</v>
      </c>
      <c r="C31" s="2">
        <v>2</v>
      </c>
      <c r="D31" s="2">
        <v>1</v>
      </c>
      <c r="E31" s="2">
        <v>2</v>
      </c>
      <c r="F31" s="141">
        <v>5</v>
      </c>
      <c r="G31" s="141">
        <v>5</v>
      </c>
      <c r="H31" s="141">
        <v>5</v>
      </c>
      <c r="I31" s="141">
        <v>5</v>
      </c>
      <c r="J31" s="141">
        <v>1</v>
      </c>
      <c r="K31" s="141">
        <v>3</v>
      </c>
      <c r="L31" s="141">
        <v>5</v>
      </c>
      <c r="M31" s="141">
        <v>5</v>
      </c>
      <c r="N31" s="141">
        <v>5</v>
      </c>
      <c r="O31" s="2">
        <v>1</v>
      </c>
      <c r="P31" s="2">
        <v>3</v>
      </c>
      <c r="Q31" s="2">
        <v>5</v>
      </c>
      <c r="R31" s="2">
        <v>5</v>
      </c>
      <c r="S31" s="2">
        <v>5</v>
      </c>
      <c r="T31" s="2">
        <v>5</v>
      </c>
      <c r="U31" s="2">
        <v>1.25</v>
      </c>
      <c r="V31" s="2">
        <f t="shared" si="0"/>
        <v>81.25</v>
      </c>
      <c r="X31" s="2">
        <v>81.25</v>
      </c>
      <c r="AI31" s="63">
        <f t="shared" si="3"/>
        <v>21</v>
      </c>
      <c r="AJ31" s="2">
        <f t="shared" si="1"/>
        <v>-1.8335486717777669</v>
      </c>
      <c r="AK31" s="2" t="str">
        <f t="shared" si="2"/>
        <v/>
      </c>
    </row>
    <row r="32" spans="1:37" s="2" customFormat="1" x14ac:dyDescent="0.25">
      <c r="A32" s="2">
        <v>31</v>
      </c>
      <c r="B32" s="2">
        <v>39</v>
      </c>
      <c r="C32" s="2">
        <v>2</v>
      </c>
      <c r="D32" s="2">
        <v>2</v>
      </c>
      <c r="E32" s="2">
        <v>1</v>
      </c>
      <c r="F32" s="141">
        <v>5</v>
      </c>
      <c r="G32" s="141">
        <v>5</v>
      </c>
      <c r="H32" s="141">
        <v>3</v>
      </c>
      <c r="I32" s="141">
        <v>3</v>
      </c>
      <c r="J32" s="141">
        <v>3</v>
      </c>
      <c r="K32" s="141">
        <v>3</v>
      </c>
      <c r="L32" s="141">
        <v>5</v>
      </c>
      <c r="M32" s="141">
        <v>4</v>
      </c>
      <c r="N32" s="141">
        <v>3</v>
      </c>
      <c r="O32" s="2">
        <v>2</v>
      </c>
      <c r="P32" s="2">
        <v>1</v>
      </c>
      <c r="Q32" s="2">
        <v>5</v>
      </c>
      <c r="S32" s="2">
        <v>5</v>
      </c>
      <c r="T32" s="2">
        <v>5</v>
      </c>
      <c r="U32" s="2">
        <v>1.25</v>
      </c>
      <c r="V32" s="2">
        <f t="shared" si="0"/>
        <v>66.25</v>
      </c>
      <c r="X32" s="2">
        <v>66.25</v>
      </c>
      <c r="AI32" s="63">
        <f t="shared" si="3"/>
        <v>22</v>
      </c>
      <c r="AJ32" s="2">
        <f t="shared" si="1"/>
        <v>0.25908839927294541</v>
      </c>
      <c r="AK32" s="2" t="str">
        <f t="shared" si="2"/>
        <v/>
      </c>
    </row>
    <row r="33" spans="1:37" s="2" customFormat="1" x14ac:dyDescent="0.25">
      <c r="A33" s="2">
        <v>32</v>
      </c>
      <c r="B33" s="2">
        <v>38</v>
      </c>
      <c r="C33" s="2">
        <v>2</v>
      </c>
      <c r="D33" s="2">
        <v>1</v>
      </c>
      <c r="E33" s="2">
        <v>1</v>
      </c>
      <c r="F33" s="141">
        <v>4</v>
      </c>
      <c r="G33" s="141">
        <v>5</v>
      </c>
      <c r="H33" s="141">
        <v>5</v>
      </c>
      <c r="I33" s="141">
        <v>5</v>
      </c>
      <c r="J33" s="141">
        <v>5</v>
      </c>
      <c r="K33" s="141">
        <v>5</v>
      </c>
      <c r="L33" s="141">
        <v>5</v>
      </c>
      <c r="M33" s="141">
        <v>5</v>
      </c>
      <c r="N33" s="141">
        <v>5</v>
      </c>
      <c r="O33" s="2">
        <v>1</v>
      </c>
      <c r="P33" s="2">
        <v>5</v>
      </c>
      <c r="Q33" s="2">
        <v>1</v>
      </c>
      <c r="R33" s="2">
        <v>1</v>
      </c>
      <c r="S33" s="2">
        <v>5</v>
      </c>
      <c r="T33" s="2">
        <v>1</v>
      </c>
      <c r="U33" s="2">
        <v>1.25</v>
      </c>
      <c r="V33" s="2">
        <f t="shared" si="0"/>
        <v>73.75</v>
      </c>
      <c r="X33" s="2">
        <v>73.75</v>
      </c>
      <c r="AI33" s="63">
        <f t="shared" si="3"/>
        <v>23</v>
      </c>
      <c r="AJ33" s="2">
        <f t="shared" si="1"/>
        <v>-7.5733532095168546E-2</v>
      </c>
      <c r="AK33" s="2" t="str">
        <f t="shared" si="2"/>
        <v/>
      </c>
    </row>
    <row r="34" spans="1:37" s="2" customFormat="1" x14ac:dyDescent="0.25">
      <c r="A34" s="2">
        <v>33</v>
      </c>
      <c r="B34" s="2">
        <v>57</v>
      </c>
      <c r="C34" s="2">
        <v>1</v>
      </c>
      <c r="D34" s="2">
        <v>1</v>
      </c>
      <c r="E34" s="2">
        <v>3</v>
      </c>
      <c r="F34" s="141">
        <v>3</v>
      </c>
      <c r="G34" s="141">
        <v>2</v>
      </c>
      <c r="H34" s="141">
        <v>2</v>
      </c>
      <c r="I34" s="141">
        <v>2</v>
      </c>
      <c r="J34" s="141">
        <v>4</v>
      </c>
      <c r="K34" s="141">
        <v>3</v>
      </c>
      <c r="L34" s="141">
        <v>3</v>
      </c>
      <c r="M34" s="141">
        <v>2</v>
      </c>
      <c r="N34" s="141">
        <v>2</v>
      </c>
      <c r="O34" s="2">
        <v>4</v>
      </c>
      <c r="P34" s="2">
        <v>2</v>
      </c>
      <c r="Q34" s="2">
        <v>3</v>
      </c>
      <c r="R34" s="2">
        <v>3</v>
      </c>
      <c r="S34" s="2">
        <v>3</v>
      </c>
      <c r="T34" s="2">
        <v>4</v>
      </c>
      <c r="U34" s="2">
        <v>1.25</v>
      </c>
      <c r="V34" s="2">
        <f t="shared" si="0"/>
        <v>56.25</v>
      </c>
      <c r="X34" s="2">
        <v>56.25</v>
      </c>
      <c r="AI34" s="63">
        <f t="shared" si="3"/>
        <v>24</v>
      </c>
      <c r="AJ34" s="2">
        <f t="shared" si="1"/>
        <v>-1.1639048090415389</v>
      </c>
      <c r="AK34" s="2" t="str">
        <f t="shared" si="2"/>
        <v/>
      </c>
    </row>
    <row r="35" spans="1:37" s="2" customFormat="1" x14ac:dyDescent="0.25">
      <c r="A35" s="2">
        <v>34</v>
      </c>
      <c r="B35" s="2">
        <v>48</v>
      </c>
      <c r="C35" s="2">
        <v>1</v>
      </c>
      <c r="D35" s="2">
        <v>1</v>
      </c>
      <c r="E35" s="2">
        <v>2</v>
      </c>
      <c r="F35" s="141">
        <v>5</v>
      </c>
      <c r="G35" s="141">
        <v>4</v>
      </c>
      <c r="H35" s="141">
        <v>4</v>
      </c>
      <c r="I35" s="141">
        <v>5</v>
      </c>
      <c r="J35" s="141">
        <v>1</v>
      </c>
      <c r="K35" s="141">
        <v>4</v>
      </c>
      <c r="L35" s="141">
        <v>5</v>
      </c>
      <c r="M35" s="141">
        <v>5</v>
      </c>
      <c r="N35" s="141">
        <v>5</v>
      </c>
      <c r="O35" s="2">
        <v>1</v>
      </c>
      <c r="P35" s="2">
        <v>2</v>
      </c>
      <c r="Q35" s="2">
        <v>4</v>
      </c>
      <c r="R35" s="2">
        <v>2</v>
      </c>
      <c r="S35" s="2">
        <v>5</v>
      </c>
      <c r="T35" s="2">
        <v>5</v>
      </c>
      <c r="U35" s="2">
        <v>1.25</v>
      </c>
      <c r="V35" s="2">
        <f t="shared" si="0"/>
        <v>73.75</v>
      </c>
      <c r="X35" s="2">
        <v>73.75</v>
      </c>
      <c r="AI35" s="63">
        <f t="shared" si="3"/>
        <v>25</v>
      </c>
      <c r="AJ35" s="2">
        <f t="shared" si="1"/>
        <v>0.17538291643091694</v>
      </c>
      <c r="AK35" s="2" t="str">
        <f t="shared" si="2"/>
        <v/>
      </c>
    </row>
    <row r="36" spans="1:37" s="2" customFormat="1" x14ac:dyDescent="0.25">
      <c r="A36" s="2">
        <v>35</v>
      </c>
      <c r="B36" s="2">
        <v>42</v>
      </c>
      <c r="C36" s="2">
        <v>1</v>
      </c>
      <c r="D36" s="2">
        <v>1</v>
      </c>
      <c r="E36" s="2">
        <v>2</v>
      </c>
      <c r="F36" s="141">
        <v>4</v>
      </c>
      <c r="G36" s="141">
        <v>5</v>
      </c>
      <c r="H36" s="141">
        <v>5</v>
      </c>
      <c r="I36" s="141">
        <v>4</v>
      </c>
      <c r="J36" s="141">
        <v>4</v>
      </c>
      <c r="K36" s="141">
        <v>3</v>
      </c>
      <c r="L36" s="141">
        <v>5</v>
      </c>
      <c r="M36" s="141">
        <v>4</v>
      </c>
      <c r="N36" s="141">
        <v>4</v>
      </c>
      <c r="O36" s="2">
        <v>4</v>
      </c>
      <c r="P36" s="2">
        <v>3</v>
      </c>
      <c r="Q36" s="2">
        <v>4</v>
      </c>
      <c r="R36" s="2">
        <v>1</v>
      </c>
      <c r="S36" s="2">
        <v>4</v>
      </c>
      <c r="T36" s="2">
        <v>4</v>
      </c>
      <c r="U36" s="2">
        <v>1.25</v>
      </c>
      <c r="V36" s="2">
        <f t="shared" si="0"/>
        <v>75</v>
      </c>
      <c r="X36" s="2">
        <v>75</v>
      </c>
      <c r="AI36" s="63">
        <f t="shared" si="3"/>
        <v>26</v>
      </c>
      <c r="AJ36" s="2">
        <f t="shared" si="1"/>
        <v>1.3472596762193159</v>
      </c>
      <c r="AK36" s="2" t="str">
        <f t="shared" si="2"/>
        <v/>
      </c>
    </row>
    <row r="37" spans="1:37" s="2" customFormat="1" x14ac:dyDescent="0.25">
      <c r="A37" s="2">
        <v>36</v>
      </c>
      <c r="B37" s="2">
        <v>53</v>
      </c>
      <c r="C37" s="2">
        <v>1</v>
      </c>
      <c r="D37" s="2">
        <v>3</v>
      </c>
      <c r="E37" s="2">
        <v>1</v>
      </c>
      <c r="F37" s="141">
        <v>2</v>
      </c>
      <c r="G37" s="141">
        <v>1</v>
      </c>
      <c r="H37" s="141">
        <v>2</v>
      </c>
      <c r="I37" s="141">
        <v>3</v>
      </c>
      <c r="J37" s="141">
        <v>2</v>
      </c>
      <c r="K37" s="141">
        <v>1</v>
      </c>
      <c r="L37" s="141">
        <v>3</v>
      </c>
      <c r="M37" s="141">
        <v>1</v>
      </c>
      <c r="N37" s="141">
        <v>1</v>
      </c>
      <c r="O37" s="2">
        <v>2</v>
      </c>
      <c r="P37" s="2">
        <v>3</v>
      </c>
      <c r="Q37" s="2">
        <v>3</v>
      </c>
      <c r="R37" s="2">
        <v>3</v>
      </c>
      <c r="S37" s="2">
        <v>3</v>
      </c>
      <c r="T37" s="2">
        <v>2</v>
      </c>
      <c r="U37" s="2">
        <v>1.25</v>
      </c>
      <c r="V37" s="2">
        <f t="shared" si="0"/>
        <v>41.25</v>
      </c>
      <c r="X37" s="2">
        <v>41.25</v>
      </c>
      <c r="AI37" s="63">
        <f t="shared" si="3"/>
        <v>27</v>
      </c>
      <c r="AJ37" s="2">
        <f t="shared" si="1"/>
        <v>1.5146706419033729</v>
      </c>
      <c r="AK37" s="2" t="str">
        <f t="shared" si="2"/>
        <v/>
      </c>
    </row>
    <row r="38" spans="1:37" s="2" customFormat="1" x14ac:dyDescent="0.25">
      <c r="A38" s="2">
        <v>37</v>
      </c>
      <c r="B38" s="2">
        <v>47</v>
      </c>
      <c r="C38" s="2">
        <v>2</v>
      </c>
      <c r="D38" s="2">
        <v>1</v>
      </c>
      <c r="E38" s="2">
        <v>1</v>
      </c>
      <c r="F38" s="141">
        <v>5</v>
      </c>
      <c r="G38" s="141">
        <v>5</v>
      </c>
      <c r="H38" s="141">
        <v>5</v>
      </c>
      <c r="I38" s="141">
        <v>5</v>
      </c>
      <c r="J38" s="141">
        <v>5</v>
      </c>
      <c r="K38" s="141">
        <v>5</v>
      </c>
      <c r="L38" s="141">
        <v>5</v>
      </c>
      <c r="M38" s="141">
        <v>5</v>
      </c>
      <c r="N38" s="141">
        <v>5</v>
      </c>
      <c r="O38" s="2">
        <v>1</v>
      </c>
      <c r="P38" s="2">
        <v>5</v>
      </c>
      <c r="Q38" s="2">
        <v>5</v>
      </c>
      <c r="R38" s="2">
        <v>1</v>
      </c>
      <c r="S38" s="2">
        <v>5</v>
      </c>
      <c r="T38" s="2">
        <v>5</v>
      </c>
      <c r="U38" s="2">
        <v>1.25</v>
      </c>
      <c r="V38" s="2">
        <f t="shared" si="0"/>
        <v>85</v>
      </c>
      <c r="X38" s="2">
        <v>85</v>
      </c>
      <c r="AI38" s="63">
        <f t="shared" si="3"/>
        <v>28</v>
      </c>
      <c r="AJ38" s="2">
        <f t="shared" si="1"/>
        <v>-0.49426094630531103</v>
      </c>
      <c r="AK38" s="2" t="str">
        <f t="shared" si="2"/>
        <v/>
      </c>
    </row>
    <row r="39" spans="1:37" s="2" customFormat="1" x14ac:dyDescent="0.25">
      <c r="A39" s="2">
        <v>38</v>
      </c>
      <c r="C39" s="2">
        <v>2</v>
      </c>
      <c r="D39" s="2">
        <v>1</v>
      </c>
      <c r="E39" s="2">
        <v>2</v>
      </c>
      <c r="F39" s="141">
        <v>3</v>
      </c>
      <c r="G39" s="141">
        <v>4</v>
      </c>
      <c r="H39" s="141">
        <v>3</v>
      </c>
      <c r="I39" s="141">
        <v>4</v>
      </c>
      <c r="J39" s="141">
        <v>2</v>
      </c>
      <c r="K39" s="141">
        <v>4</v>
      </c>
      <c r="L39" s="141">
        <v>1</v>
      </c>
      <c r="M39" s="141">
        <v>4</v>
      </c>
      <c r="N39" s="141">
        <v>4</v>
      </c>
      <c r="O39" s="2">
        <v>2</v>
      </c>
      <c r="P39" s="2">
        <v>4</v>
      </c>
      <c r="Q39" s="2">
        <v>4</v>
      </c>
      <c r="R39" s="2">
        <v>4</v>
      </c>
      <c r="S39" s="2">
        <v>4</v>
      </c>
      <c r="T39" s="2">
        <v>5</v>
      </c>
      <c r="U39" s="2">
        <v>1.25</v>
      </c>
      <c r="V39" s="2">
        <f t="shared" si="0"/>
        <v>67.5</v>
      </c>
      <c r="X39" s="2">
        <v>67.5</v>
      </c>
      <c r="AI39" s="63">
        <f t="shared" si="3"/>
        <v>29</v>
      </c>
      <c r="AJ39" s="2">
        <f t="shared" si="1"/>
        <v>0.51020484779903086</v>
      </c>
      <c r="AK39" s="2" t="str">
        <f t="shared" si="2"/>
        <v/>
      </c>
    </row>
    <row r="40" spans="1:37" s="2" customFormat="1" x14ac:dyDescent="0.25">
      <c r="A40" s="2">
        <v>39</v>
      </c>
      <c r="B40" s="2">
        <v>26</v>
      </c>
      <c r="C40" s="2">
        <v>1</v>
      </c>
      <c r="D40" s="2">
        <v>1</v>
      </c>
      <c r="E40" s="2">
        <v>2</v>
      </c>
      <c r="F40" s="141">
        <v>4</v>
      </c>
      <c r="G40" s="141">
        <v>3</v>
      </c>
      <c r="H40" s="141">
        <v>3</v>
      </c>
      <c r="I40" s="141">
        <v>4</v>
      </c>
      <c r="J40" s="141">
        <v>4</v>
      </c>
      <c r="K40" s="141">
        <v>3</v>
      </c>
      <c r="L40" s="141">
        <v>4</v>
      </c>
      <c r="M40" s="141">
        <v>2</v>
      </c>
      <c r="N40" s="141">
        <v>4</v>
      </c>
      <c r="O40" s="2">
        <v>4</v>
      </c>
      <c r="P40" s="2">
        <v>4</v>
      </c>
      <c r="Q40" s="2">
        <v>2</v>
      </c>
      <c r="R40" s="2">
        <v>2</v>
      </c>
      <c r="S40" s="2">
        <v>4</v>
      </c>
      <c r="T40" s="2">
        <v>4</v>
      </c>
      <c r="U40" s="2">
        <v>1.25</v>
      </c>
      <c r="V40" s="2">
        <f t="shared" si="0"/>
        <v>66.25</v>
      </c>
      <c r="X40" s="2">
        <v>66.25</v>
      </c>
      <c r="AI40" s="63">
        <f t="shared" si="3"/>
        <v>30</v>
      </c>
      <c r="AJ40" s="2">
        <f t="shared" si="1"/>
        <v>0.76132129632511636</v>
      </c>
      <c r="AK40" s="2" t="str">
        <f t="shared" si="2"/>
        <v/>
      </c>
    </row>
    <row r="41" spans="1:37" s="2" customFormat="1" x14ac:dyDescent="0.25">
      <c r="A41" s="2">
        <v>40</v>
      </c>
      <c r="B41" s="2">
        <v>59</v>
      </c>
      <c r="C41" s="2">
        <v>2</v>
      </c>
      <c r="D41" s="2">
        <v>1</v>
      </c>
      <c r="E41" s="2">
        <v>5</v>
      </c>
      <c r="F41" s="141">
        <v>5</v>
      </c>
      <c r="G41" s="141">
        <v>5</v>
      </c>
      <c r="H41" s="141">
        <v>5</v>
      </c>
      <c r="I41" s="141">
        <v>5</v>
      </c>
      <c r="J41" s="141">
        <v>5</v>
      </c>
      <c r="K41" s="141">
        <v>5</v>
      </c>
      <c r="L41" s="141">
        <v>5</v>
      </c>
      <c r="M41" s="141">
        <v>5</v>
      </c>
      <c r="N41" s="141">
        <v>5</v>
      </c>
      <c r="O41" s="2">
        <v>5</v>
      </c>
      <c r="P41" s="2">
        <v>5</v>
      </c>
      <c r="Q41" s="2">
        <v>5</v>
      </c>
      <c r="R41" s="2">
        <v>4</v>
      </c>
      <c r="S41" s="2">
        <v>5</v>
      </c>
      <c r="T41" s="2">
        <v>5</v>
      </c>
      <c r="U41" s="2">
        <v>1.25</v>
      </c>
      <c r="V41" s="2">
        <f t="shared" si="0"/>
        <v>98.75</v>
      </c>
      <c r="X41" s="2">
        <v>98.75</v>
      </c>
      <c r="AI41" s="63">
        <f t="shared" si="3"/>
        <v>31</v>
      </c>
      <c r="AJ41" s="2">
        <f t="shared" si="1"/>
        <v>-0.24314449777922553</v>
      </c>
      <c r="AK41" s="2" t="str">
        <f t="shared" si="2"/>
        <v/>
      </c>
    </row>
    <row r="42" spans="1:37" s="2" customFormat="1" x14ac:dyDescent="0.25">
      <c r="A42" s="2">
        <v>41</v>
      </c>
      <c r="B42" s="2">
        <v>48</v>
      </c>
      <c r="C42" s="2">
        <v>1</v>
      </c>
      <c r="D42" s="2">
        <v>4</v>
      </c>
      <c r="E42" s="2">
        <v>1</v>
      </c>
      <c r="F42" s="141">
        <v>5</v>
      </c>
      <c r="G42" s="141">
        <v>4</v>
      </c>
      <c r="H42" s="141">
        <v>4</v>
      </c>
      <c r="I42" s="141">
        <v>4</v>
      </c>
      <c r="J42" s="141">
        <v>4</v>
      </c>
      <c r="K42" s="141">
        <v>4</v>
      </c>
      <c r="L42" s="141">
        <v>4</v>
      </c>
      <c r="M42" s="141">
        <v>4</v>
      </c>
      <c r="N42" s="141">
        <v>4</v>
      </c>
      <c r="O42" s="2">
        <v>4</v>
      </c>
      <c r="P42" s="2">
        <v>2</v>
      </c>
      <c r="Q42" s="2">
        <v>4</v>
      </c>
      <c r="R42" s="2">
        <v>4</v>
      </c>
      <c r="S42" s="2">
        <v>4</v>
      </c>
      <c r="T42" s="2">
        <v>4</v>
      </c>
      <c r="U42" s="2">
        <v>1.25</v>
      </c>
      <c r="V42" s="2">
        <f t="shared" si="0"/>
        <v>75</v>
      </c>
      <c r="X42" s="2">
        <v>75</v>
      </c>
      <c r="AI42" s="63">
        <f t="shared" si="3"/>
        <v>32</v>
      </c>
      <c r="AJ42" s="2">
        <f t="shared" si="1"/>
        <v>0.25908839927294541</v>
      </c>
      <c r="AK42" s="2" t="str">
        <f t="shared" si="2"/>
        <v/>
      </c>
    </row>
    <row r="43" spans="1:37" s="2" customFormat="1" x14ac:dyDescent="0.25">
      <c r="A43" s="2">
        <v>42</v>
      </c>
      <c r="B43" s="2">
        <v>46</v>
      </c>
      <c r="C43" s="2">
        <v>1</v>
      </c>
      <c r="D43" s="2">
        <v>1</v>
      </c>
      <c r="E43" s="2">
        <v>2</v>
      </c>
      <c r="F43" s="141">
        <v>5</v>
      </c>
      <c r="G43" s="141">
        <v>4</v>
      </c>
      <c r="H43" s="141">
        <v>4</v>
      </c>
      <c r="I43" s="141">
        <v>4</v>
      </c>
      <c r="J43" s="141">
        <v>2</v>
      </c>
      <c r="K43" s="141">
        <v>4</v>
      </c>
      <c r="L43" s="141">
        <v>4</v>
      </c>
      <c r="M43" s="141">
        <v>4</v>
      </c>
      <c r="N43" s="141">
        <v>4</v>
      </c>
      <c r="O43" s="2">
        <v>4</v>
      </c>
      <c r="P43" s="2">
        <v>2</v>
      </c>
      <c r="Q43" s="2">
        <v>2</v>
      </c>
      <c r="R43" s="2">
        <v>2</v>
      </c>
      <c r="S43" s="2">
        <v>2</v>
      </c>
      <c r="T43" s="2">
        <v>4</v>
      </c>
      <c r="U43" s="2">
        <v>1.25</v>
      </c>
      <c r="V43" s="2">
        <f t="shared" si="0"/>
        <v>66.25</v>
      </c>
      <c r="X43" s="2">
        <v>66.25</v>
      </c>
      <c r="AI43" s="63">
        <f t="shared" si="3"/>
        <v>33</v>
      </c>
      <c r="AJ43" s="2">
        <f t="shared" si="1"/>
        <v>-0.91278836051545353</v>
      </c>
      <c r="AK43" s="2" t="str">
        <f t="shared" si="2"/>
        <v/>
      </c>
    </row>
    <row r="44" spans="1:37" x14ac:dyDescent="0.25">
      <c r="AI44" s="63">
        <f t="shared" si="3"/>
        <v>34</v>
      </c>
      <c r="AJ44" s="2">
        <f t="shared" si="1"/>
        <v>0.25908839927294541</v>
      </c>
      <c r="AK44" s="2" t="str">
        <f t="shared" si="2"/>
        <v/>
      </c>
    </row>
    <row r="45" spans="1:37" x14ac:dyDescent="0.25">
      <c r="AI45" s="63">
        <f t="shared" si="3"/>
        <v>35</v>
      </c>
      <c r="AJ45" s="2">
        <f t="shared" si="1"/>
        <v>0.34279388211497391</v>
      </c>
      <c r="AK45" s="2" t="str">
        <f t="shared" si="2"/>
        <v/>
      </c>
    </row>
    <row r="46" spans="1:37" x14ac:dyDescent="0.25">
      <c r="AI46" s="63">
        <f t="shared" si="3"/>
        <v>36</v>
      </c>
      <c r="AJ46" s="2">
        <f t="shared" si="1"/>
        <v>-1.9172541546197954</v>
      </c>
      <c r="AK46" s="2" t="str">
        <f t="shared" si="2"/>
        <v/>
      </c>
    </row>
    <row r="47" spans="1:37" x14ac:dyDescent="0.25">
      <c r="AI47" s="63">
        <f t="shared" si="3"/>
        <v>37</v>
      </c>
      <c r="AJ47" s="2">
        <f t="shared" si="1"/>
        <v>1.0124377448512019</v>
      </c>
      <c r="AK47" s="2" t="str">
        <f t="shared" si="2"/>
        <v/>
      </c>
    </row>
    <row r="48" spans="1:37" x14ac:dyDescent="0.25">
      <c r="AI48" s="63">
        <f t="shared" si="3"/>
        <v>38</v>
      </c>
      <c r="AJ48" s="2">
        <f t="shared" si="1"/>
        <v>-0.15943901493719703</v>
      </c>
      <c r="AK48" s="2" t="str">
        <f t="shared" si="2"/>
        <v/>
      </c>
    </row>
    <row r="49" spans="17:37" x14ac:dyDescent="0.25">
      <c r="Q49" s="62">
        <f>100/16</f>
        <v>6.25</v>
      </c>
      <c r="R49" s="62">
        <f>+Q49/5</f>
        <v>1.25</v>
      </c>
      <c r="AI49" s="63">
        <f t="shared" si="3"/>
        <v>39</v>
      </c>
      <c r="AJ49" s="2">
        <f t="shared" si="1"/>
        <v>-0.24314449777922553</v>
      </c>
      <c r="AK49" s="2" t="str">
        <f t="shared" si="2"/>
        <v/>
      </c>
    </row>
    <row r="50" spans="17:37" x14ac:dyDescent="0.25">
      <c r="AI50" s="63">
        <f t="shared" si="3"/>
        <v>40</v>
      </c>
      <c r="AJ50" s="2">
        <f t="shared" si="1"/>
        <v>1.9331980561135154</v>
      </c>
      <c r="AK50" s="2" t="str">
        <f t="shared" si="2"/>
        <v/>
      </c>
    </row>
    <row r="51" spans="17:37" x14ac:dyDescent="0.25">
      <c r="AI51" s="63">
        <f t="shared" si="3"/>
        <v>41</v>
      </c>
      <c r="AJ51" s="2">
        <f t="shared" si="1"/>
        <v>0.34279388211497391</v>
      </c>
      <c r="AK51" s="2" t="str">
        <f t="shared" si="2"/>
        <v/>
      </c>
    </row>
    <row r="52" spans="17:37" x14ac:dyDescent="0.25">
      <c r="AI52" s="5">
        <f t="shared" si="3"/>
        <v>42</v>
      </c>
      <c r="AJ52" s="6">
        <f t="shared" si="1"/>
        <v>-0.24314449777922553</v>
      </c>
      <c r="AK52" s="2" t="str">
        <f t="shared" si="2"/>
        <v/>
      </c>
    </row>
  </sheetData>
  <sortState columnSort="1" ref="F1:T44">
    <sortCondition sortBy="cellColor" ref="F1:T1" dxfId="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Resultados digitados</vt:lpstr>
      <vt:lpstr>Demográficas</vt:lpstr>
      <vt:lpstr>Consolidado</vt:lpstr>
      <vt:lpstr>Agregado para pruebas</vt:lpstr>
      <vt:lpstr>Pruebas de significacion</vt:lpstr>
      <vt:lpstr>Asociaciones</vt:lpstr>
      <vt:lpstr>Resultados digitados 2</vt:lpstr>
      <vt:lpstr>Calificación índice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Mini</cp:lastModifiedBy>
  <dcterms:created xsi:type="dcterms:W3CDTF">2015-07-20T20:44:10Z</dcterms:created>
  <dcterms:modified xsi:type="dcterms:W3CDTF">2015-09-30T16:10:41Z</dcterms:modified>
</cp:coreProperties>
</file>